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eas.ds.ky.gov\dfs\KYTCD00T11\Data\TRAFFIC\HSIP\Contract Proposals\_Transport Checklist Notes &amp; Detail Sheets\(01)Most Common Notes\1-9625 Summary Sheets\Standard Summary Sheets\"/>
    </mc:Choice>
  </mc:AlternateContent>
  <xr:revisionPtr revIDLastSave="0" documentId="13_ncr:1_{32731227-29B5-463A-8E93-F9E3E4F4F3FD}" xr6:coauthVersionLast="47" xr6:coauthVersionMax="47" xr10:uidLastSave="{00000000-0000-0000-0000-000000000000}"/>
  <bookViews>
    <workbookView xWindow="-120" yWindow="-120" windowWidth="29040" windowHeight="15720" activeTab="2" xr2:uid="{00000000-000D-0000-FFFF-FFFF00000000}"/>
  </bookViews>
  <sheets>
    <sheet name="Guardrail Summary" sheetId="6" r:id="rId1"/>
    <sheet name="Addl Materials for Type 3s" sheetId="1" r:id="rId2"/>
    <sheet name="Lists" sheetId="7" r:id="rId3"/>
  </sheets>
  <definedNames>
    <definedName name="_xlnm.Print_Area" localSheetId="1">'Addl Materials for Type 3s'!$A$1:$H$14</definedName>
    <definedName name="_xlnm.Print_Area" localSheetId="0">'Guardrail Summary'!$A$1:$O$32</definedName>
    <definedName name="_xlnm.Print_Titles" localSheetId="1">'Addl Materials for Type 3s'!$1:$2</definedName>
    <definedName name="_xlnm.Print_Titles" localSheetId="0">'Guardrail 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6" l="1"/>
  <c r="E29" i="6"/>
  <c r="J22" i="6"/>
  <c r="Z6" i="6"/>
  <c r="Z7" i="6"/>
  <c r="Z8" i="6"/>
  <c r="Z9" i="6"/>
  <c r="Z10" i="6"/>
  <c r="Z11" i="6"/>
  <c r="Z12" i="6"/>
  <c r="Z13" i="6"/>
  <c r="Z14" i="6"/>
  <c r="Z15" i="6"/>
  <c r="Z16" i="6"/>
  <c r="Z17" i="6"/>
  <c r="Z18" i="6"/>
  <c r="Z19" i="6"/>
  <c r="Z5" i="6"/>
  <c r="Y6" i="6"/>
  <c r="Y7" i="6"/>
  <c r="Y8" i="6"/>
  <c r="Y9" i="6"/>
  <c r="Y10" i="6"/>
  <c r="Y11" i="6"/>
  <c r="Y12" i="6"/>
  <c r="Y13" i="6"/>
  <c r="Y14" i="6"/>
  <c r="Y15" i="6"/>
  <c r="Y16" i="6"/>
  <c r="Y17" i="6"/>
  <c r="Y18" i="6"/>
  <c r="Y19" i="6"/>
  <c r="Y5" i="6"/>
  <c r="O5" i="6"/>
  <c r="O6" i="6" l="1"/>
  <c r="O7" i="6"/>
  <c r="O8" i="6"/>
  <c r="O9" i="6"/>
  <c r="O10" i="6"/>
  <c r="O11" i="6"/>
  <c r="O12" i="6"/>
  <c r="O13" i="6"/>
  <c r="O14" i="6"/>
  <c r="O15" i="6"/>
  <c r="O16" i="6"/>
  <c r="O17" i="6"/>
  <c r="O18" i="6"/>
  <c r="O19" i="6"/>
  <c r="F22" i="6" l="1"/>
  <c r="L31" i="6"/>
  <c r="G13" i="1" l="1"/>
  <c r="F13" i="1"/>
  <c r="E13" i="1"/>
  <c r="D13" i="1"/>
  <c r="C13" i="1"/>
  <c r="E31" i="6" l="1"/>
  <c r="E27" i="6"/>
  <c r="E28" i="6"/>
  <c r="J27" i="6"/>
  <c r="J26" i="6"/>
  <c r="J25" i="6"/>
  <c r="J24" i="6"/>
  <c r="E23" i="6"/>
  <c r="F12" i="6"/>
  <c r="F15" i="6"/>
  <c r="E26" i="6"/>
  <c r="E25" i="6"/>
  <c r="E24" i="6"/>
  <c r="F19" i="6" l="1"/>
  <c r="W19" i="6" s="1"/>
  <c r="F5" i="6"/>
  <c r="F13" i="6"/>
  <c r="V13" i="6" s="1"/>
  <c r="F11" i="6"/>
  <c r="X11" i="6" s="1"/>
  <c r="F18" i="6"/>
  <c r="U18" i="6" s="1"/>
  <c r="F10" i="6"/>
  <c r="V10" i="6" s="1"/>
  <c r="F17" i="6"/>
  <c r="V17" i="6" s="1"/>
  <c r="F9" i="6"/>
  <c r="W9" i="6" s="1"/>
  <c r="F16" i="6"/>
  <c r="W16" i="6" s="1"/>
  <c r="F8" i="6"/>
  <c r="W8" i="6" s="1"/>
  <c r="F14" i="6"/>
  <c r="X14" i="6" s="1"/>
  <c r="F6" i="6"/>
  <c r="F7" i="6"/>
  <c r="U7" i="6" s="1"/>
  <c r="W12" i="6"/>
  <c r="U11" i="6"/>
  <c r="X15" i="6"/>
  <c r="V12" i="6"/>
  <c r="U12" i="6"/>
  <c r="X12" i="6"/>
  <c r="W11" i="6" l="1"/>
  <c r="V11" i="6"/>
  <c r="U9" i="6"/>
  <c r="X5" i="6"/>
  <c r="E22" i="6"/>
  <c r="X9" i="6"/>
  <c r="V9" i="6"/>
  <c r="W15" i="6"/>
  <c r="V15" i="6"/>
  <c r="U15" i="6"/>
  <c r="U6" i="6"/>
  <c r="X18" i="6"/>
  <c r="V19" i="6"/>
  <c r="V6" i="6"/>
  <c r="U13" i="6"/>
  <c r="X19" i="6"/>
  <c r="W14" i="6"/>
  <c r="X6" i="6"/>
  <c r="U8" i="6"/>
  <c r="U19" i="6"/>
  <c r="W17" i="6"/>
  <c r="W6" i="6"/>
  <c r="U10" i="6"/>
  <c r="V8" i="6"/>
  <c r="W7" i="6"/>
  <c r="X10" i="6"/>
  <c r="V7" i="6"/>
  <c r="W10" i="6"/>
  <c r="X7" i="6"/>
  <c r="X8" i="6"/>
  <c r="V14" i="6"/>
  <c r="W18" i="6"/>
  <c r="U17" i="6"/>
  <c r="X16" i="6"/>
  <c r="U16" i="6"/>
  <c r="V18" i="6"/>
  <c r="V16" i="6"/>
  <c r="X17" i="6"/>
  <c r="X13" i="6"/>
  <c r="U14" i="6"/>
  <c r="W13" i="6"/>
  <c r="W5" i="6"/>
  <c r="U5" i="6"/>
  <c r="V5" i="6"/>
  <c r="J28" i="6" l="1"/>
  <c r="J29" i="6"/>
  <c r="J23" i="6"/>
  <c r="J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mike.vaughn</author>
  </authors>
  <commentList>
    <comment ref="A19" authorId="0" shapeId="0" xr:uid="{00000000-0006-0000-0000-000001000000}">
      <text>
        <r>
          <rPr>
            <b/>
            <sz val="9"/>
            <color indexed="81"/>
            <rFont val="Tahoma"/>
            <family val="2"/>
          </rPr>
          <t>mike.vaughn:</t>
        </r>
        <r>
          <rPr>
            <sz val="9"/>
            <color indexed="81"/>
            <rFont val="Tahoma"/>
            <family val="2"/>
          </rPr>
          <t xml:space="preserve">
If additional rows are needed, Insert those rows above this line…this should keep the formulas intact and correct in the 'Summary of Items' below.</t>
        </r>
      </text>
    </comment>
  </commentList>
</comments>
</file>

<file path=xl/sharedStrings.xml><?xml version="1.0" encoding="utf-8"?>
<sst xmlns="http://schemas.openxmlformats.org/spreadsheetml/2006/main" count="130" uniqueCount="100">
  <si>
    <t># of Delineators</t>
  </si>
  <si>
    <t>DGA
(TONS)</t>
  </si>
  <si>
    <t>Type 4A</t>
  </si>
  <si>
    <t>Type 2A</t>
  </si>
  <si>
    <t>Type 1</t>
  </si>
  <si>
    <t>End Treatment Type 1</t>
  </si>
  <si>
    <t>End Treatment Type 4A</t>
  </si>
  <si>
    <t>DGA</t>
  </si>
  <si>
    <t>Asphalt Seal Aggregate</t>
  </si>
  <si>
    <t>Asphalt Seal Coat</t>
  </si>
  <si>
    <t>Type 3</t>
  </si>
  <si>
    <t>End Treatment Type 2A</t>
  </si>
  <si>
    <t>End Treatment Type 3</t>
  </si>
  <si>
    <t>End Treatment Type 7</t>
  </si>
  <si>
    <t>Delineator for Guardrail B/W</t>
  </si>
  <si>
    <t>Type 7</t>
  </si>
  <si>
    <t>Summary of Additional Materials Associated with Guardrail End Treatment Type 3</t>
  </si>
  <si>
    <t>GR Connector to Bridge End Type A</t>
  </si>
  <si>
    <t>GR Connector to Bridge End Type C</t>
  </si>
  <si>
    <t>Side
of
Road</t>
  </si>
  <si>
    <t>Approx.
BEGIN
Milepoint</t>
  </si>
  <si>
    <t>Approx.
END
Milepoint</t>
  </si>
  <si>
    <t>Number
of Radius
Rail</t>
  </si>
  <si>
    <t>Proposed
Length
(LF)</t>
  </si>
  <si>
    <t>Remarks</t>
  </si>
  <si>
    <t>Proposed Guardrail to be Constructed</t>
  </si>
  <si>
    <t>Existing Guardrail to be Removed</t>
  </si>
  <si>
    <t>DGA
Width
(ft)</t>
  </si>
  <si>
    <t>DGA
Depth
(inch)</t>
  </si>
  <si>
    <t>Pay Length
Beginning ET</t>
  </si>
  <si>
    <t>Pay Length
Ending ET</t>
  </si>
  <si>
    <t>End Treatment Pay Lengths only Apply to New Guardrail and DO NOT apply to Remove Guardrail</t>
  </si>
  <si>
    <t>County</t>
  </si>
  <si>
    <t>Guardrail Summary</t>
  </si>
  <si>
    <t>Summary of Items</t>
  </si>
  <si>
    <t>Notes:</t>
  </si>
  <si>
    <t>Begin/End Milepoints are estimated to include the entire length of the Rail AND the End Treatments.  The Engineer may adjust the proposed guardrail termini to ensure proper installation of the guardrail system.</t>
  </si>
  <si>
    <t>DO NOT PRINT THESE COLUMNS</t>
  </si>
  <si>
    <t>Asphalt
Seal
Aggregate
(TONS)</t>
  </si>
  <si>
    <t>Asphalt
Seal
Coat
(TONS)</t>
  </si>
  <si>
    <t>GR Connector to Bridge End Type A-1</t>
  </si>
  <si>
    <t>GR Connector to Bridge End Type D</t>
  </si>
  <si>
    <t>EACH</t>
  </si>
  <si>
    <t>TONS</t>
  </si>
  <si>
    <t>Terminal Section No. 1</t>
  </si>
  <si>
    <t>LF</t>
  </si>
  <si>
    <t>Remove Guardrail</t>
  </si>
  <si>
    <t>Type of Guardrail</t>
  </si>
  <si>
    <t>Guardrail-Steel W Beam-S Face A</t>
  </si>
  <si>
    <t>Guardrail-Steel W Beam-S Face</t>
  </si>
  <si>
    <t>G/R Steel W Beam-S Face (7 FT Post)</t>
  </si>
  <si>
    <t>Proposed
BEGINNING
Treatment</t>
  </si>
  <si>
    <t>Proposed
ENDING
Treatment</t>
  </si>
  <si>
    <t>Single Face A</t>
  </si>
  <si>
    <t>Type of Bridge Guardrail</t>
  </si>
  <si>
    <t>Guardrail-Bridge Case I</t>
  </si>
  <si>
    <t>Guardrail-Bridge Case I-A</t>
  </si>
  <si>
    <t>Guardrail-Bridge Case I-B</t>
  </si>
  <si>
    <t>Guardrail-Bridge Case II</t>
  </si>
  <si>
    <t>Metal End
Section
TY 2 - 18"
(EACH)</t>
  </si>
  <si>
    <t>Concrete
for End
Anchor
(CY)</t>
  </si>
  <si>
    <t>18"
Pipe
(LF)</t>
  </si>
  <si>
    <t>Approx.
Milepoint
of Proposed
ET Type 3</t>
  </si>
  <si>
    <t>Embankment
In Place
(CY)</t>
  </si>
  <si>
    <t>Channel
Lining
Class 2
(TON)</t>
  </si>
  <si>
    <t>TOTALS:</t>
  </si>
  <si>
    <t>Existing
BEGINNING
Treatment</t>
  </si>
  <si>
    <t>Existing
ENDING
Treatment</t>
  </si>
  <si>
    <t>Proposed
End Treatments
&amp; Bridge End
Connectors</t>
  </si>
  <si>
    <t>Existing
End Treatments
&amp; Bridge End
Connectors</t>
  </si>
  <si>
    <t>"Dipping" 
Type 2A</t>
  </si>
  <si>
    <t>"Dipping" 
Type 3</t>
  </si>
  <si>
    <t>BCT 
(Old Type 4)</t>
  </si>
  <si>
    <t>Terminal 
Section 1</t>
  </si>
  <si>
    <t>Connector 
Type A</t>
  </si>
  <si>
    <t>Connector 
Type A-1</t>
  </si>
  <si>
    <t>Connector 
Type C</t>
  </si>
  <si>
    <t>Connector 
Type D</t>
  </si>
  <si>
    <t>Cells in Orange are Auto-Calculated</t>
  </si>
  <si>
    <t>Type of Guardrail Delineator</t>
  </si>
  <si>
    <t>Delineator for Guardrail M/Y</t>
  </si>
  <si>
    <t>Delineator for Guardrail M/W</t>
  </si>
  <si>
    <t>Proposed G/R
Length Override
(out to out length)</t>
  </si>
  <si>
    <t>Existing G/R
Length Override
(out to out length)</t>
  </si>
  <si>
    <t>Use when existing earth shoulder is eroded or has a drop off that needs addressed</t>
  </si>
  <si>
    <t>Removal
Length
(LF)</t>
  </si>
  <si>
    <t>Connect to Existing</t>
  </si>
  <si>
    <t>&lt;select Guardrail-Bridge Case OR blank&gt;</t>
  </si>
  <si>
    <t>&lt;Route&gt;</t>
  </si>
  <si>
    <t>&lt;County&gt;</t>
  </si>
  <si>
    <t>Use when mainline MPs do not accurately calculate the lengths in columns F &amp; O</t>
  </si>
  <si>
    <t>Thrie Beam Transition (TL-3)</t>
  </si>
  <si>
    <t>Thrie Beam Transition (TL-2)</t>
  </si>
  <si>
    <t>Connector Type A</t>
  </si>
  <si>
    <t>Connector Type A-1</t>
  </si>
  <si>
    <t>Connector Type C</t>
  </si>
  <si>
    <t>Connector Type D</t>
  </si>
  <si>
    <t>Terminal Section 1</t>
  </si>
  <si>
    <t>HSIP</t>
  </si>
  <si>
    <t>Type 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</si>
</sst>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0\ &quot;LF&quot;"/>
    <numFmt numFmtId="167" formatCode="0\ &quot;CY&quot;"/>
    <numFmt numFmtId="168" formatCode="0\ &quot;EA&quot;"/>
    <numFmt numFmtId="169" formatCode="0\ &quot;TON&quot;"/>
    <numFmt numFmtId="170" formatCode="#,##0.0"/>
    <numFmt numFmtId="171" formatCode="0.00\ &quot;CY&quot;"/>
    <numFmt numFmtId="172" formatCode="0\+00"/>
  </numFmts>
  <fonts count="16" x14ac:knownFonts="1">
    <font>
      <sz val="10"/>
      <name val="Arial"/>
    </font>
    <font>
      <b/>
      <sz val="10"/>
      <name val="Arial"/>
      <family val="2"/>
    </font>
    <font>
      <sz val="10"/>
      <name val="Arial"/>
      <family val="2"/>
    </font>
    <font>
      <b/>
      <sz val="11"/>
      <color theme="1"/>
      <name val="Calibri"/>
      <family val="2"/>
      <scheme val="minor"/>
    </font>
    <font>
      <sz val="10"/>
      <name val="Calibri"/>
      <family val="2"/>
      <scheme val="minor"/>
    </font>
    <font>
      <sz val="11"/>
      <name val="Calibri"/>
      <family val="2"/>
      <scheme val="minor"/>
    </font>
    <font>
      <b/>
      <sz val="1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sz val="12"/>
      <color theme="1"/>
      <name val="Calibri"/>
      <family val="2"/>
      <scheme val="minor"/>
    </font>
    <font>
      <b/>
      <sz val="12"/>
      <name val="Calibri"/>
      <family val="2"/>
      <scheme val="minor"/>
    </font>
    <font>
      <b/>
      <sz val="14"/>
      <name val="Calibri"/>
      <family val="2"/>
      <scheme val="minor"/>
    </font>
    <font>
      <b/>
      <sz val="10"/>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129">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172" fontId="5"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right" vertical="center"/>
    </xf>
    <xf numFmtId="172" fontId="3" fillId="0" borderId="1" xfId="0" applyNumberFormat="1"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indent="1"/>
    </xf>
    <xf numFmtId="172" fontId="5" fillId="0" borderId="0" xfId="0" applyNumberFormat="1" applyFont="1" applyAlignment="1">
      <alignment vertical="center" wrapText="1"/>
    </xf>
    <xf numFmtId="165" fontId="5" fillId="0" borderId="0" xfId="0" applyNumberFormat="1" applyFont="1" applyAlignment="1">
      <alignment vertical="center" wrapText="1"/>
    </xf>
    <xf numFmtId="164" fontId="5" fillId="0" borderId="0" xfId="0" applyNumberFormat="1" applyFont="1" applyAlignment="1">
      <alignment horizontal="center" vertical="center" wrapText="1"/>
    </xf>
    <xf numFmtId="0" fontId="5" fillId="0" borderId="0" xfId="0" applyFont="1" applyAlignment="1">
      <alignment horizontal="left" vertical="center" wrapText="1"/>
    </xf>
    <xf numFmtId="172"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0" fontId="5" fillId="0" borderId="0" xfId="0" applyFont="1" applyAlignment="1">
      <alignment horizontal="right" vertical="center" wrapText="1" indent="1"/>
    </xf>
    <xf numFmtId="0" fontId="6" fillId="0" borderId="1" xfId="0" applyFont="1" applyBorder="1" applyAlignment="1">
      <alignment horizontal="center" vertical="center"/>
    </xf>
    <xf numFmtId="0" fontId="5" fillId="0" borderId="1" xfId="0" applyFont="1" applyBorder="1" applyAlignment="1">
      <alignment vertical="center"/>
    </xf>
    <xf numFmtId="0" fontId="5" fillId="0" borderId="0" xfId="0" applyFont="1" applyAlignment="1">
      <alignment horizontal="right" vertical="center"/>
    </xf>
    <xf numFmtId="0" fontId="5" fillId="0" borderId="0" xfId="0" applyFont="1" applyAlignment="1">
      <alignment vertical="center"/>
    </xf>
    <xf numFmtId="165"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left" vertical="center" wrapText="1"/>
    </xf>
    <xf numFmtId="165" fontId="5" fillId="0" borderId="0" xfId="0" applyNumberFormat="1" applyFont="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165" fontId="5" fillId="0" borderId="0" xfId="0" applyNumberFormat="1" applyFont="1" applyBorder="1" applyAlignment="1">
      <alignment horizontal="center" vertical="center" wrapText="1"/>
    </xf>
    <xf numFmtId="165" fontId="5" fillId="0" borderId="0" xfId="0" applyNumberFormat="1" applyFont="1" applyFill="1" applyBorder="1" applyAlignment="1">
      <alignment horizontal="right" vertical="center" wrapText="1" indent="1"/>
    </xf>
    <xf numFmtId="170" fontId="5" fillId="0" borderId="0" xfId="0" applyNumberFormat="1" applyFont="1" applyFill="1" applyBorder="1" applyAlignment="1">
      <alignment horizontal="center" vertical="center" wrapText="1"/>
    </xf>
    <xf numFmtId="172" fontId="5" fillId="0" borderId="0" xfId="0" applyNumberFormat="1" applyFont="1" applyAlignment="1">
      <alignment horizontal="center" vertical="center"/>
    </xf>
    <xf numFmtId="165" fontId="5" fillId="0" borderId="0" xfId="0" applyNumberFormat="1" applyFont="1" applyAlignment="1">
      <alignment horizontal="center" vertical="center"/>
    </xf>
    <xf numFmtId="3" fontId="5" fillId="0" borderId="0" xfId="1" applyNumberFormat="1" applyFont="1" applyBorder="1" applyAlignment="1">
      <alignment horizontal="center" vertical="center" wrapText="1"/>
    </xf>
    <xf numFmtId="172" fontId="5" fillId="0" borderId="0" xfId="0" applyNumberFormat="1" applyFont="1" applyFill="1" applyAlignment="1">
      <alignment wrapText="1"/>
    </xf>
    <xf numFmtId="165" fontId="5" fillId="0" borderId="0" xfId="0" applyNumberFormat="1" applyFont="1" applyFill="1" applyAlignment="1">
      <alignment horizontal="left" wrapText="1"/>
    </xf>
    <xf numFmtId="172" fontId="5" fillId="0" borderId="0" xfId="0" applyNumberFormat="1" applyFont="1" applyFill="1" applyAlignment="1">
      <alignment vertical="center" wrapText="1"/>
    </xf>
    <xf numFmtId="165" fontId="5" fillId="0" borderId="0" xfId="0" applyNumberFormat="1" applyFont="1" applyFill="1" applyAlignment="1">
      <alignment vertical="center" wrapText="1"/>
    </xf>
    <xf numFmtId="3" fontId="5" fillId="0" borderId="1" xfId="1" applyNumberFormat="1" applyFont="1" applyBorder="1" applyAlignment="1">
      <alignment horizontal="center" vertical="center" wrapText="1"/>
    </xf>
    <xf numFmtId="4" fontId="5" fillId="0" borderId="0" xfId="0" applyNumberFormat="1" applyFont="1" applyAlignment="1">
      <alignment horizontal="center" vertical="center" wrapText="1"/>
    </xf>
    <xf numFmtId="4" fontId="5" fillId="0" borderId="0" xfId="0" applyNumberFormat="1" applyFont="1" applyAlignment="1">
      <alignment vertical="center" wrapText="1"/>
    </xf>
    <xf numFmtId="4" fontId="5" fillId="0" borderId="0" xfId="0" applyNumberFormat="1" applyFont="1" applyFill="1" applyBorder="1" applyAlignment="1">
      <alignment horizontal="center" vertical="center" wrapText="1"/>
    </xf>
    <xf numFmtId="4" fontId="5" fillId="0" borderId="0" xfId="1" applyNumberFormat="1" applyFont="1" applyBorder="1" applyAlignment="1">
      <alignment horizontal="center" vertical="center" wrapText="1"/>
    </xf>
    <xf numFmtId="4" fontId="8" fillId="0" borderId="0" xfId="0" applyNumberFormat="1" applyFont="1" applyBorder="1" applyAlignment="1">
      <alignment vertical="center"/>
    </xf>
    <xf numFmtId="4" fontId="7" fillId="0" borderId="2" xfId="0" applyNumberFormat="1" applyFont="1" applyBorder="1" applyAlignment="1">
      <alignment horizontal="center" vertical="center"/>
    </xf>
    <xf numFmtId="0" fontId="11" fillId="0" borderId="1" xfId="0" applyFont="1" applyBorder="1" applyAlignment="1">
      <alignment vertical="center"/>
    </xf>
    <xf numFmtId="0" fontId="6" fillId="3" borderId="1" xfId="0" applyFont="1" applyFill="1" applyBorder="1" applyAlignment="1">
      <alignment horizontal="center" vertical="center" wrapText="1"/>
    </xf>
    <xf numFmtId="0" fontId="5" fillId="0" borderId="5" xfId="1" applyFont="1" applyBorder="1" applyAlignment="1">
      <alignment horizontal="center" vertical="center" wrapText="1"/>
    </xf>
    <xf numFmtId="4" fontId="5"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165" fontId="5" fillId="0" borderId="1" xfId="0" applyNumberFormat="1" applyFont="1" applyFill="1" applyBorder="1" applyAlignment="1">
      <alignment horizontal="center" wrapText="1"/>
    </xf>
    <xf numFmtId="0" fontId="5" fillId="0" borderId="0" xfId="1" applyFont="1" applyBorder="1" applyAlignment="1">
      <alignment horizontal="center" vertical="center" wrapText="1"/>
    </xf>
    <xf numFmtId="0" fontId="5" fillId="0" borderId="0" xfId="1" applyFont="1" applyBorder="1" applyAlignment="1">
      <alignment horizontal="right" vertical="center" wrapText="1" indent="1"/>
    </xf>
    <xf numFmtId="0" fontId="5" fillId="0" borderId="0" xfId="0" applyFont="1" applyBorder="1" applyAlignment="1">
      <alignment horizontal="right" vertical="center" indent="1"/>
    </xf>
    <xf numFmtId="0" fontId="5" fillId="0" borderId="0" xfId="0" applyFont="1" applyBorder="1" applyAlignment="1">
      <alignment horizontal="right" vertical="center" wrapText="1" indent="1"/>
    </xf>
    <xf numFmtId="4" fontId="5" fillId="0" borderId="0" xfId="0" applyNumberFormat="1" applyFont="1" applyBorder="1" applyAlignment="1">
      <alignment horizontal="center" vertical="center"/>
    </xf>
    <xf numFmtId="0" fontId="5" fillId="0" borderId="7" xfId="0" applyFont="1" applyBorder="1" applyAlignment="1">
      <alignment horizontal="center" vertical="center" wrapText="1"/>
    </xf>
    <xf numFmtId="4" fontId="5" fillId="0" borderId="5" xfId="1" applyNumberFormat="1" applyFont="1" applyBorder="1" applyAlignment="1">
      <alignment horizontal="center" vertical="center" wrapText="1"/>
    </xf>
    <xf numFmtId="0" fontId="5" fillId="0" borderId="5" xfId="0" applyFont="1" applyBorder="1" applyAlignment="1">
      <alignment horizontal="center" vertical="center" wrapText="1"/>
    </xf>
    <xf numFmtId="0" fontId="6" fillId="0" borderId="1" xfId="1" applyFont="1" applyBorder="1" applyAlignment="1">
      <alignment horizontal="center" vertical="center" wrapText="1"/>
    </xf>
    <xf numFmtId="0" fontId="6" fillId="0" borderId="0" xfId="0" applyFont="1" applyAlignment="1">
      <alignment horizontal="center" vertical="center" wrapText="1"/>
    </xf>
    <xf numFmtId="169" fontId="5" fillId="0" borderId="1" xfId="0" applyNumberFormat="1" applyFont="1" applyBorder="1" applyAlignment="1">
      <alignment horizontal="center" vertical="center" wrapText="1"/>
    </xf>
    <xf numFmtId="0" fontId="5" fillId="0" borderId="0" xfId="0" applyFont="1" applyFill="1" applyAlignment="1">
      <alignment vertical="center" wrapText="1"/>
    </xf>
    <xf numFmtId="166" fontId="6" fillId="0" borderId="1" xfId="0" applyNumberFormat="1" applyFont="1" applyBorder="1" applyAlignment="1">
      <alignment horizontal="center" vertical="center"/>
    </xf>
    <xf numFmtId="171" fontId="6" fillId="0" borderId="1" xfId="0" applyNumberFormat="1" applyFont="1" applyBorder="1" applyAlignment="1">
      <alignment horizontal="center" vertical="center"/>
    </xf>
    <xf numFmtId="168" fontId="6" fillId="0" borderId="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9" fontId="6"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169" fontId="6" fillId="0" borderId="6"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0" xfId="0" applyFont="1" applyFill="1" applyAlignment="1">
      <alignment horizontal="center" vertical="center"/>
    </xf>
    <xf numFmtId="4" fontId="3" fillId="5" borderId="1" xfId="0" applyNumberFormat="1" applyFont="1" applyFill="1" applyBorder="1" applyAlignment="1">
      <alignment horizontal="center" vertical="center" wrapText="1"/>
    </xf>
    <xf numFmtId="4" fontId="5" fillId="0" borderId="0" xfId="0" applyNumberFormat="1" applyFont="1" applyFill="1" applyAlignment="1">
      <alignment vertical="center"/>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0" borderId="1" xfId="1" applyFont="1" applyBorder="1" applyAlignment="1">
      <alignment horizontal="center" vertical="center" wrapText="1"/>
    </xf>
    <xf numFmtId="3" fontId="5" fillId="0" borderId="1" xfId="1" applyNumberFormat="1"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5" fillId="0" borderId="1" xfId="1" applyFont="1" applyBorder="1" applyAlignment="1">
      <alignment horizontal="right" vertical="center" wrapText="1" indent="1"/>
    </xf>
    <xf numFmtId="172" fontId="5" fillId="0" borderId="1" xfId="0" applyNumberFormat="1" applyFont="1" applyBorder="1" applyAlignment="1">
      <alignment horizontal="right" vertical="center" wrapText="1" indent="1"/>
    </xf>
    <xf numFmtId="0" fontId="6" fillId="2" borderId="1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 xfId="1" applyFont="1" applyBorder="1" applyAlignment="1">
      <alignment horizontal="center" vertical="center" wrapText="1"/>
    </xf>
    <xf numFmtId="0" fontId="5" fillId="0" borderId="5" xfId="1" applyFont="1" applyBorder="1" applyAlignment="1">
      <alignment horizontal="right" vertical="center" wrapText="1" inden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0" fillId="0" borderId="1" xfId="0" applyNumberFormat="1" applyFont="1" applyBorder="1" applyAlignment="1">
      <alignment horizontal="center" vertical="center"/>
    </xf>
    <xf numFmtId="4" fontId="8" fillId="0" borderId="0" xfId="0" applyNumberFormat="1" applyFont="1" applyBorder="1" applyAlignment="1">
      <alignment horizontal="right" vertical="center"/>
    </xf>
    <xf numFmtId="4" fontId="8" fillId="0" borderId="0" xfId="0" applyNumberFormat="1" applyFont="1" applyBorder="1" applyAlignment="1">
      <alignment horizontal="left" vertical="center"/>
    </xf>
    <xf numFmtId="4" fontId="6" fillId="5" borderId="1" xfId="0" applyNumberFormat="1" applyFont="1" applyFill="1" applyBorder="1" applyAlignment="1">
      <alignment horizontal="center" vertical="center" wrapText="1"/>
    </xf>
    <xf numFmtId="3" fontId="5" fillId="0" borderId="1" xfId="1" applyNumberFormat="1" applyFont="1" applyBorder="1" applyAlignment="1">
      <alignment horizontal="center" vertical="center" wrapText="1"/>
    </xf>
    <xf numFmtId="0" fontId="5" fillId="0" borderId="1" xfId="0" applyFont="1" applyBorder="1" applyAlignment="1">
      <alignment horizontal="right" vertical="center" wrapText="1" indent="1"/>
    </xf>
    <xf numFmtId="3"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5" fillId="0" borderId="1" xfId="1" applyFont="1" applyBorder="1" applyAlignment="1">
      <alignment horizontal="center" vertical="center" wrapText="1"/>
    </xf>
    <xf numFmtId="0" fontId="5" fillId="0" borderId="3" xfId="0" applyFont="1" applyBorder="1" applyAlignment="1">
      <alignment horizontal="center" vertical="center"/>
    </xf>
    <xf numFmtId="165" fontId="11" fillId="0" borderId="1" xfId="0" applyNumberFormat="1" applyFont="1" applyBorder="1" applyAlignment="1">
      <alignment horizontal="center" vertical="center"/>
    </xf>
    <xf numFmtId="4" fontId="9" fillId="0" borderId="3" xfId="0" applyNumberFormat="1" applyFont="1" applyBorder="1" applyAlignment="1">
      <alignment horizontal="left" vertical="center" wrapText="1"/>
    </xf>
    <xf numFmtId="4" fontId="9" fillId="0" borderId="3" xfId="0" applyNumberFormat="1" applyFont="1" applyBorder="1" applyAlignment="1">
      <alignment horizontal="left" vertical="center"/>
    </xf>
    <xf numFmtId="4" fontId="9" fillId="0" borderId="4" xfId="0" applyNumberFormat="1" applyFont="1" applyBorder="1" applyAlignment="1">
      <alignment horizontal="left" vertical="center"/>
    </xf>
    <xf numFmtId="4" fontId="5" fillId="0" borderId="1" xfId="1" applyNumberFormat="1" applyFont="1" applyBorder="1" applyAlignment="1">
      <alignment horizontal="center" vertical="center" wrapText="1"/>
    </xf>
    <xf numFmtId="0" fontId="12" fillId="0" borderId="0"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0"/>
  <sheetViews>
    <sheetView workbookViewId="0">
      <pane ySplit="4" topLeftCell="A5" activePane="bottomLeft" state="frozen"/>
      <selection pane="bottomLeft" activeCell="N45" sqref="N45"/>
    </sheetView>
  </sheetViews>
  <sheetFormatPr defaultColWidth="8.85546875" defaultRowHeight="15" x14ac:dyDescent="0.2"/>
  <cols>
    <col min="1" max="1" width="6.42578125" style="13" customWidth="1"/>
    <col min="2" max="2" width="13.5703125" style="13" customWidth="1"/>
    <col min="3" max="4" width="10.140625" style="20" customWidth="1"/>
    <col min="5" max="5" width="13.5703125" style="21" customWidth="1"/>
    <col min="6" max="6" width="9.7109375" style="53" customWidth="1"/>
    <col min="7" max="7" width="9.42578125" style="12" customWidth="1"/>
    <col min="8" max="8" width="38.5703125" style="22" customWidth="1"/>
    <col min="9" max="9" width="0.7109375" style="13" customWidth="1"/>
    <col min="10" max="10" width="6.42578125" style="20" customWidth="1"/>
    <col min="11" max="11" width="13.5703125" style="23" customWidth="1"/>
    <col min="12" max="12" width="10.28515625" style="24" customWidth="1"/>
    <col min="13" max="13" width="10.140625" style="23" customWidth="1"/>
    <col min="14" max="14" width="13.5703125" style="20" customWidth="1"/>
    <col min="15" max="15" width="9.7109375" style="54" customWidth="1"/>
    <col min="16" max="16" width="4.28515625" style="25" customWidth="1"/>
    <col min="17" max="18" width="17.140625" style="12" customWidth="1"/>
    <col min="19" max="20" width="20.7109375" style="12" customWidth="1"/>
    <col min="21" max="21" width="13.140625" style="12" bestFit="1" customWidth="1"/>
    <col min="22" max="22" width="12.140625" style="53" customWidth="1"/>
    <col min="23" max="23" width="9.42578125" style="53" customWidth="1"/>
    <col min="24" max="24" width="11.28515625" style="12" bestFit="1" customWidth="1"/>
    <col min="25" max="26" width="22.85546875" style="12" customWidth="1"/>
    <col min="27" max="16384" width="8.85546875" style="13"/>
  </cols>
  <sheetData>
    <row r="1" spans="1:26" ht="18.75" customHeight="1" x14ac:dyDescent="0.2">
      <c r="A1" s="114" t="s">
        <v>33</v>
      </c>
      <c r="B1" s="114"/>
      <c r="C1" s="114"/>
      <c r="D1" s="114"/>
      <c r="E1" s="114" t="s">
        <v>89</v>
      </c>
      <c r="F1" s="114"/>
      <c r="G1" s="114"/>
      <c r="H1" s="57" t="s">
        <v>32</v>
      </c>
      <c r="I1" s="57"/>
      <c r="J1" s="115" t="s">
        <v>88</v>
      </c>
      <c r="K1" s="115"/>
      <c r="L1" s="115"/>
      <c r="M1" s="115"/>
      <c r="N1" s="115"/>
      <c r="O1" s="57" t="s">
        <v>98</v>
      </c>
      <c r="Q1" s="104" t="s">
        <v>37</v>
      </c>
      <c r="R1" s="105"/>
      <c r="S1" s="105"/>
      <c r="T1" s="105"/>
      <c r="U1" s="105"/>
      <c r="V1" s="105"/>
      <c r="W1" s="105"/>
      <c r="X1" s="105"/>
      <c r="Y1" s="105"/>
      <c r="Z1" s="106"/>
    </row>
    <row r="2" spans="1:26" s="17" customFormat="1" ht="15" customHeight="1" x14ac:dyDescent="0.2">
      <c r="A2" s="58" t="s">
        <v>35</v>
      </c>
      <c r="B2" s="124" t="s">
        <v>36</v>
      </c>
      <c r="C2" s="125"/>
      <c r="D2" s="125"/>
      <c r="E2" s="125"/>
      <c r="F2" s="125"/>
      <c r="G2" s="125"/>
      <c r="H2" s="125"/>
      <c r="I2" s="125"/>
      <c r="J2" s="125"/>
      <c r="K2" s="125"/>
      <c r="L2" s="125"/>
      <c r="M2" s="125"/>
      <c r="N2" s="125"/>
      <c r="O2" s="126"/>
      <c r="P2" s="18"/>
      <c r="Q2" s="101" t="s">
        <v>90</v>
      </c>
      <c r="R2" s="101"/>
      <c r="S2" s="99" t="s">
        <v>84</v>
      </c>
      <c r="T2" s="99"/>
      <c r="U2" s="109" t="s">
        <v>78</v>
      </c>
      <c r="V2" s="110"/>
      <c r="W2" s="110"/>
      <c r="X2" s="111"/>
      <c r="Y2" s="112" t="s">
        <v>31</v>
      </c>
      <c r="Z2" s="112"/>
    </row>
    <row r="3" spans="1:26" s="14" customFormat="1" ht="15.75" customHeight="1" x14ac:dyDescent="0.2">
      <c r="A3" s="113" t="s">
        <v>25</v>
      </c>
      <c r="B3" s="113"/>
      <c r="C3" s="113"/>
      <c r="D3" s="113"/>
      <c r="E3" s="113"/>
      <c r="F3" s="113"/>
      <c r="G3" s="113"/>
      <c r="H3" s="113"/>
      <c r="I3" s="59"/>
      <c r="J3" s="123" t="s">
        <v>26</v>
      </c>
      <c r="K3" s="123"/>
      <c r="L3" s="123"/>
      <c r="M3" s="123"/>
      <c r="N3" s="123"/>
      <c r="O3" s="123"/>
      <c r="P3" s="15"/>
      <c r="Q3" s="101"/>
      <c r="R3" s="101"/>
      <c r="S3" s="100"/>
      <c r="T3" s="100"/>
      <c r="U3" s="92"/>
      <c r="V3" s="116" t="s">
        <v>38</v>
      </c>
      <c r="W3" s="116" t="s">
        <v>39</v>
      </c>
      <c r="X3" s="92"/>
      <c r="Y3" s="112"/>
      <c r="Z3" s="112"/>
    </row>
    <row r="4" spans="1:26" s="29" customFormat="1" ht="45" customHeight="1" x14ac:dyDescent="0.2">
      <c r="A4" s="6" t="s">
        <v>19</v>
      </c>
      <c r="B4" s="6" t="s">
        <v>51</v>
      </c>
      <c r="C4" s="10" t="s">
        <v>20</v>
      </c>
      <c r="D4" s="10" t="s">
        <v>21</v>
      </c>
      <c r="E4" s="6" t="s">
        <v>52</v>
      </c>
      <c r="F4" s="93" t="s">
        <v>23</v>
      </c>
      <c r="G4" s="11" t="s">
        <v>22</v>
      </c>
      <c r="H4" s="26" t="s">
        <v>24</v>
      </c>
      <c r="I4" s="27"/>
      <c r="J4" s="6" t="s">
        <v>19</v>
      </c>
      <c r="K4" s="16" t="s">
        <v>66</v>
      </c>
      <c r="L4" s="10" t="s">
        <v>20</v>
      </c>
      <c r="M4" s="10" t="s">
        <v>21</v>
      </c>
      <c r="N4" s="6" t="s">
        <v>67</v>
      </c>
      <c r="O4" s="93" t="s">
        <v>85</v>
      </c>
      <c r="P4" s="28"/>
      <c r="Q4" s="96" t="s">
        <v>82</v>
      </c>
      <c r="R4" s="96" t="s">
        <v>83</v>
      </c>
      <c r="S4" s="95" t="s">
        <v>27</v>
      </c>
      <c r="T4" s="60" t="s">
        <v>28</v>
      </c>
      <c r="U4" s="89" t="s">
        <v>1</v>
      </c>
      <c r="V4" s="116"/>
      <c r="W4" s="116"/>
      <c r="X4" s="90" t="s">
        <v>0</v>
      </c>
      <c r="Y4" s="91" t="s">
        <v>29</v>
      </c>
      <c r="Z4" s="91" t="s">
        <v>30</v>
      </c>
    </row>
    <row r="5" spans="1:26" x14ac:dyDescent="0.2">
      <c r="A5" s="7"/>
      <c r="B5" s="7"/>
      <c r="C5" s="8"/>
      <c r="D5" s="8"/>
      <c r="E5" s="31"/>
      <c r="F5" s="88">
        <f>IF(ISNUMBER(Q5),Q5-Y5-Z5+(0.3*G5*12.5),((ROUNDUP((D5-C5)*5280/12.5,0))*12.5)-Y5-Z5+(0.3*G5*12.5))</f>
        <v>0</v>
      </c>
      <c r="G5" s="32"/>
      <c r="H5" s="33"/>
      <c r="I5" s="34"/>
      <c r="J5" s="7"/>
      <c r="K5" s="9"/>
      <c r="L5" s="8"/>
      <c r="M5" s="8"/>
      <c r="N5" s="9"/>
      <c r="O5" s="88">
        <f>IF(ISNUMBER(R5),R5,(ROUNDUP((M5-L5)*5280/12.5,0))*12.5)</f>
        <v>0</v>
      </c>
      <c r="Q5" s="7"/>
      <c r="R5" s="7"/>
      <c r="S5" s="7"/>
      <c r="T5" s="7"/>
      <c r="U5" s="87">
        <f t="shared" ref="U5:U19" si="0">ROUNDUP((F5+Y5+Z5)*S5/9*115*T5/2000,0)</f>
        <v>0</v>
      </c>
      <c r="V5" s="88">
        <f t="shared" ref="V5:V19" si="1">ROUNDUP((((F5+Y5+Z5)*S5/9)*50/2000),2)</f>
        <v>0</v>
      </c>
      <c r="W5" s="88">
        <f t="shared" ref="W5:W19" si="2">ROUNDUP((((F5+Y5+Z5)*S5/9)*6/2000),2)</f>
        <v>0</v>
      </c>
      <c r="X5" s="87">
        <f t="shared" ref="X5:X19" si="3">ROUNDUP((F5/50),0)</f>
        <v>0</v>
      </c>
      <c r="Y5" s="87">
        <f>IF(B5="Type 4A",50,IF(B5="Type 1",50,IF(B5="Type 3",0,IF(B5="Type 2A",0,IF(B5="Type 7",50,IF(B5="Single Face A",25,IF(B5="Thrie Beam Transition (TL-3)",18.75,IF(B5="Thrie Beam Transition (TL-2)",9.375,IF(B5="Connector Type A",0,IF(B5="Connector Type A-1",0,IF(B5="Connector Type C",25,IF(B5="Connector Type D",0,IF(B5="Terminal Section 1",0,0)))))))))))))</f>
        <v>0</v>
      </c>
      <c r="Z5" s="87">
        <f>IF(E5="Type 4A",37.5,IF(E5="Type 1",50,IF(E5="Type 3",0,IF(E5="Type 2A",0,IF(E5="Type 7",50,IF(E5="Single Face A",25,IF(E5="Thrie Beam Transition (TL-3)",18.75,IF(E5="Thrie Beam Transition (TL-2)",9.375,IF(E5="Connector Type A",0,IF(E5="Connector Type A-1",0,IF(E5="Connector Type C",25,IF(E5="Connector Type D",0,IF(E5="Terminal Section 1",0,0)))))))))))))</f>
        <v>0</v>
      </c>
    </row>
    <row r="6" spans="1:26" x14ac:dyDescent="0.2">
      <c r="A6" s="7"/>
      <c r="B6" s="7"/>
      <c r="C6" s="8"/>
      <c r="D6" s="8"/>
      <c r="E6" s="31"/>
      <c r="F6" s="88">
        <f t="shared" ref="F6:F19" si="4">IF(ISNUMBER(Q6),Q6+(0.3*G6*12.5),((ROUNDUP((D6-C6)*5280/12.5,0))*12.5)-Y6-Z6+(0.3*G6*12.5))</f>
        <v>0</v>
      </c>
      <c r="G6" s="32"/>
      <c r="H6" s="33"/>
      <c r="I6" s="34"/>
      <c r="J6" s="7"/>
      <c r="K6" s="9"/>
      <c r="L6" s="8"/>
      <c r="M6" s="8"/>
      <c r="N6" s="9"/>
      <c r="O6" s="88">
        <f t="shared" ref="O6:O19" si="5">IF(ISNUMBER(R6),R6,(ROUNDUP((M6-L6)*5280/12.5,0))*12.5)</f>
        <v>0</v>
      </c>
      <c r="Q6" s="7"/>
      <c r="R6" s="7"/>
      <c r="S6" s="7"/>
      <c r="T6" s="7"/>
      <c r="U6" s="87">
        <f t="shared" si="0"/>
        <v>0</v>
      </c>
      <c r="V6" s="88">
        <f t="shared" si="1"/>
        <v>0</v>
      </c>
      <c r="W6" s="88">
        <f t="shared" si="2"/>
        <v>0</v>
      </c>
      <c r="X6" s="87">
        <f t="shared" si="3"/>
        <v>0</v>
      </c>
      <c r="Y6" s="87">
        <f t="shared" ref="Y6:Y19" si="6">IF(B6="Type 4A",50,IF(B6="Type 1",50,IF(B6="Type 3",0,IF(B6="Type 2A",0,IF(B6="Type 7",50,IF(B6="Single Face A",25,IF(B6="Thrie Beam Transition (TL-3)",18.75,IF(B6="Thrie Beam Transition (TL-2)",9.375,IF(B6="Connector Type A",0,IF(B6="Connector Type A-1",0,IF(B6="Connector Type C",25,IF(B6="Connector Type D",0,IF(B6="Terminal Section 1",0,0)))))))))))))</f>
        <v>0</v>
      </c>
      <c r="Z6" s="87">
        <f t="shared" ref="Z6:Z19" si="7">IF(E6="Type 4A",37.5,IF(E6="Type 1",50,IF(E6="Type 3",0,IF(E6="Type 2A",0,IF(E6="Type 7",50,IF(E6="Single Face A",25,IF(E6="Thrie Beam Transition (TL-3)",18.75,IF(E6="Thrie Beam Transition (TL-2)",9.375,IF(E6="Connector Type A",0,IF(E6="Connector Type A-1",0,IF(E6="Connector Type C",25,IF(E6="Connector Type D",0,IF(E6="Terminal Section 1",0,0)))))))))))))</f>
        <v>0</v>
      </c>
    </row>
    <row r="7" spans="1:26" x14ac:dyDescent="0.2">
      <c r="A7" s="7"/>
      <c r="B7" s="7"/>
      <c r="C7" s="8"/>
      <c r="D7" s="8"/>
      <c r="E7" s="31"/>
      <c r="F7" s="88">
        <f t="shared" si="4"/>
        <v>0</v>
      </c>
      <c r="G7" s="32"/>
      <c r="H7" s="33"/>
      <c r="I7" s="34"/>
      <c r="J7" s="7"/>
      <c r="K7" s="9"/>
      <c r="L7" s="8"/>
      <c r="M7" s="8"/>
      <c r="N7" s="9"/>
      <c r="O7" s="88">
        <f t="shared" si="5"/>
        <v>0</v>
      </c>
      <c r="Q7" s="7"/>
      <c r="R7" s="7"/>
      <c r="S7" s="7"/>
      <c r="T7" s="7"/>
      <c r="U7" s="87">
        <f t="shared" si="0"/>
        <v>0</v>
      </c>
      <c r="V7" s="88">
        <f t="shared" si="1"/>
        <v>0</v>
      </c>
      <c r="W7" s="88">
        <f t="shared" si="2"/>
        <v>0</v>
      </c>
      <c r="X7" s="87">
        <f t="shared" si="3"/>
        <v>0</v>
      </c>
      <c r="Y7" s="87">
        <f t="shared" si="6"/>
        <v>0</v>
      </c>
      <c r="Z7" s="87">
        <f t="shared" si="7"/>
        <v>0</v>
      </c>
    </row>
    <row r="8" spans="1:26" x14ac:dyDescent="0.2">
      <c r="A8" s="35"/>
      <c r="B8" s="7"/>
      <c r="C8" s="8"/>
      <c r="D8" s="8"/>
      <c r="E8" s="31"/>
      <c r="F8" s="88">
        <f t="shared" si="4"/>
        <v>0</v>
      </c>
      <c r="G8" s="36"/>
      <c r="H8" s="33"/>
      <c r="I8" s="34"/>
      <c r="J8" s="7"/>
      <c r="K8" s="9"/>
      <c r="L8" s="8"/>
      <c r="M8" s="8"/>
      <c r="N8" s="9"/>
      <c r="O8" s="88">
        <f t="shared" si="5"/>
        <v>0</v>
      </c>
      <c r="Q8" s="7"/>
      <c r="R8" s="7"/>
      <c r="S8" s="7"/>
      <c r="T8" s="7"/>
      <c r="U8" s="87">
        <f t="shared" si="0"/>
        <v>0</v>
      </c>
      <c r="V8" s="88">
        <f t="shared" si="1"/>
        <v>0</v>
      </c>
      <c r="W8" s="88">
        <f t="shared" si="2"/>
        <v>0</v>
      </c>
      <c r="X8" s="87">
        <f t="shared" si="3"/>
        <v>0</v>
      </c>
      <c r="Y8" s="87">
        <f t="shared" si="6"/>
        <v>0</v>
      </c>
      <c r="Z8" s="87">
        <f t="shared" si="7"/>
        <v>0</v>
      </c>
    </row>
    <row r="9" spans="1:26" x14ac:dyDescent="0.2">
      <c r="A9" s="7"/>
      <c r="B9" s="7"/>
      <c r="C9" s="8"/>
      <c r="D9" s="8"/>
      <c r="E9" s="31"/>
      <c r="F9" s="88">
        <f t="shared" si="4"/>
        <v>0</v>
      </c>
      <c r="G9" s="32"/>
      <c r="H9" s="33"/>
      <c r="I9" s="34"/>
      <c r="J9" s="7"/>
      <c r="K9" s="9"/>
      <c r="L9" s="8"/>
      <c r="M9" s="8"/>
      <c r="N9" s="9"/>
      <c r="O9" s="88">
        <f t="shared" si="5"/>
        <v>0</v>
      </c>
      <c r="Q9" s="7"/>
      <c r="R9" s="7"/>
      <c r="S9" s="7"/>
      <c r="T9" s="7"/>
      <c r="U9" s="87">
        <f t="shared" si="0"/>
        <v>0</v>
      </c>
      <c r="V9" s="88">
        <f t="shared" si="1"/>
        <v>0</v>
      </c>
      <c r="W9" s="88">
        <f t="shared" si="2"/>
        <v>0</v>
      </c>
      <c r="X9" s="87">
        <f t="shared" si="3"/>
        <v>0</v>
      </c>
      <c r="Y9" s="87">
        <f t="shared" si="6"/>
        <v>0</v>
      </c>
      <c r="Z9" s="87">
        <f t="shared" si="7"/>
        <v>0</v>
      </c>
    </row>
    <row r="10" spans="1:26" x14ac:dyDescent="0.2">
      <c r="A10" s="7"/>
      <c r="B10" s="7"/>
      <c r="C10" s="8"/>
      <c r="D10" s="8"/>
      <c r="E10" s="31"/>
      <c r="F10" s="88">
        <f t="shared" si="4"/>
        <v>0</v>
      </c>
      <c r="G10" s="32"/>
      <c r="H10" s="33"/>
      <c r="I10" s="34"/>
      <c r="J10" s="7"/>
      <c r="K10" s="9"/>
      <c r="L10" s="8"/>
      <c r="M10" s="8"/>
      <c r="N10" s="9"/>
      <c r="O10" s="88">
        <f t="shared" si="5"/>
        <v>0</v>
      </c>
      <c r="Q10" s="7"/>
      <c r="R10" s="7"/>
      <c r="S10" s="7"/>
      <c r="T10" s="7"/>
      <c r="U10" s="87">
        <f t="shared" si="0"/>
        <v>0</v>
      </c>
      <c r="V10" s="88">
        <f t="shared" si="1"/>
        <v>0</v>
      </c>
      <c r="W10" s="88">
        <f t="shared" si="2"/>
        <v>0</v>
      </c>
      <c r="X10" s="87">
        <f t="shared" si="3"/>
        <v>0</v>
      </c>
      <c r="Y10" s="87">
        <f t="shared" si="6"/>
        <v>0</v>
      </c>
      <c r="Z10" s="87">
        <f t="shared" si="7"/>
        <v>0</v>
      </c>
    </row>
    <row r="11" spans="1:26" x14ac:dyDescent="0.2">
      <c r="A11" s="32"/>
      <c r="B11" s="7"/>
      <c r="C11" s="8"/>
      <c r="D11" s="8"/>
      <c r="E11" s="31"/>
      <c r="F11" s="88">
        <f t="shared" si="4"/>
        <v>0</v>
      </c>
      <c r="G11" s="32"/>
      <c r="H11" s="33"/>
      <c r="I11" s="34"/>
      <c r="J11" s="7"/>
      <c r="K11" s="9"/>
      <c r="L11" s="8"/>
      <c r="M11" s="8"/>
      <c r="N11" s="9"/>
      <c r="O11" s="88">
        <f t="shared" si="5"/>
        <v>0</v>
      </c>
      <c r="Q11" s="7"/>
      <c r="R11" s="7"/>
      <c r="S11" s="7"/>
      <c r="T11" s="7"/>
      <c r="U11" s="87">
        <f t="shared" si="0"/>
        <v>0</v>
      </c>
      <c r="V11" s="88">
        <f t="shared" si="1"/>
        <v>0</v>
      </c>
      <c r="W11" s="88">
        <f t="shared" si="2"/>
        <v>0</v>
      </c>
      <c r="X11" s="87">
        <f t="shared" si="3"/>
        <v>0</v>
      </c>
      <c r="Y11" s="87">
        <f t="shared" si="6"/>
        <v>0</v>
      </c>
      <c r="Z11" s="87">
        <f t="shared" si="7"/>
        <v>0</v>
      </c>
    </row>
    <row r="12" spans="1:26" x14ac:dyDescent="0.2">
      <c r="A12" s="7"/>
      <c r="B12" s="7"/>
      <c r="C12" s="8"/>
      <c r="D12" s="8"/>
      <c r="E12" s="31"/>
      <c r="F12" s="88">
        <f t="shared" si="4"/>
        <v>0</v>
      </c>
      <c r="G12" s="32"/>
      <c r="H12" s="33"/>
      <c r="I12" s="34"/>
      <c r="J12" s="7"/>
      <c r="K12" s="9"/>
      <c r="L12" s="8"/>
      <c r="M12" s="8"/>
      <c r="N12" s="9"/>
      <c r="O12" s="88">
        <f t="shared" si="5"/>
        <v>0</v>
      </c>
      <c r="Q12" s="7"/>
      <c r="R12" s="7"/>
      <c r="S12" s="7"/>
      <c r="T12" s="7"/>
      <c r="U12" s="87">
        <f t="shared" si="0"/>
        <v>0</v>
      </c>
      <c r="V12" s="88">
        <f t="shared" si="1"/>
        <v>0</v>
      </c>
      <c r="W12" s="88">
        <f t="shared" si="2"/>
        <v>0</v>
      </c>
      <c r="X12" s="87">
        <f t="shared" si="3"/>
        <v>0</v>
      </c>
      <c r="Y12" s="87">
        <f t="shared" si="6"/>
        <v>0</v>
      </c>
      <c r="Z12" s="87">
        <f t="shared" si="7"/>
        <v>0</v>
      </c>
    </row>
    <row r="13" spans="1:26" x14ac:dyDescent="0.2">
      <c r="A13" s="7"/>
      <c r="B13" s="7"/>
      <c r="C13" s="8"/>
      <c r="D13" s="8"/>
      <c r="E13" s="31"/>
      <c r="F13" s="88">
        <f t="shared" si="4"/>
        <v>0</v>
      </c>
      <c r="G13" s="32"/>
      <c r="H13" s="33"/>
      <c r="I13" s="34"/>
      <c r="J13" s="7"/>
      <c r="K13" s="9"/>
      <c r="L13" s="8"/>
      <c r="M13" s="8"/>
      <c r="N13" s="9"/>
      <c r="O13" s="88">
        <f t="shared" si="5"/>
        <v>0</v>
      </c>
      <c r="Q13" s="7"/>
      <c r="R13" s="7"/>
      <c r="S13" s="7"/>
      <c r="T13" s="7"/>
      <c r="U13" s="87">
        <f t="shared" si="0"/>
        <v>0</v>
      </c>
      <c r="V13" s="88">
        <f t="shared" si="1"/>
        <v>0</v>
      </c>
      <c r="W13" s="88">
        <f t="shared" si="2"/>
        <v>0</v>
      </c>
      <c r="X13" s="87">
        <f t="shared" si="3"/>
        <v>0</v>
      </c>
      <c r="Y13" s="87">
        <f t="shared" si="6"/>
        <v>0</v>
      </c>
      <c r="Z13" s="87">
        <f t="shared" si="7"/>
        <v>0</v>
      </c>
    </row>
    <row r="14" spans="1:26" x14ac:dyDescent="0.2">
      <c r="A14" s="7"/>
      <c r="B14" s="7"/>
      <c r="C14" s="8"/>
      <c r="D14" s="8"/>
      <c r="E14" s="31"/>
      <c r="F14" s="88">
        <f t="shared" si="4"/>
        <v>0</v>
      </c>
      <c r="G14" s="32"/>
      <c r="H14" s="33"/>
      <c r="I14" s="34"/>
      <c r="J14" s="7"/>
      <c r="K14" s="9"/>
      <c r="L14" s="8"/>
      <c r="M14" s="8"/>
      <c r="N14" s="9"/>
      <c r="O14" s="88">
        <f t="shared" si="5"/>
        <v>0</v>
      </c>
      <c r="Q14" s="7"/>
      <c r="R14" s="7"/>
      <c r="S14" s="7"/>
      <c r="T14" s="7"/>
      <c r="U14" s="87">
        <f t="shared" si="0"/>
        <v>0</v>
      </c>
      <c r="V14" s="88">
        <f t="shared" si="1"/>
        <v>0</v>
      </c>
      <c r="W14" s="88">
        <f t="shared" si="2"/>
        <v>0</v>
      </c>
      <c r="X14" s="87">
        <f t="shared" si="3"/>
        <v>0</v>
      </c>
      <c r="Y14" s="87">
        <f t="shared" si="6"/>
        <v>0</v>
      </c>
      <c r="Z14" s="87">
        <f t="shared" si="7"/>
        <v>0</v>
      </c>
    </row>
    <row r="15" spans="1:26" x14ac:dyDescent="0.2">
      <c r="A15" s="7"/>
      <c r="B15" s="7"/>
      <c r="C15" s="8"/>
      <c r="D15" s="8"/>
      <c r="E15" s="31"/>
      <c r="F15" s="88">
        <f t="shared" si="4"/>
        <v>0</v>
      </c>
      <c r="G15" s="32"/>
      <c r="H15" s="33"/>
      <c r="I15" s="34"/>
      <c r="J15" s="7"/>
      <c r="K15" s="9"/>
      <c r="L15" s="8"/>
      <c r="M15" s="8"/>
      <c r="N15" s="9"/>
      <c r="O15" s="88">
        <f t="shared" si="5"/>
        <v>0</v>
      </c>
      <c r="Q15" s="7"/>
      <c r="R15" s="7"/>
      <c r="S15" s="7"/>
      <c r="T15" s="7"/>
      <c r="U15" s="87">
        <f t="shared" si="0"/>
        <v>0</v>
      </c>
      <c r="V15" s="88">
        <f t="shared" si="1"/>
        <v>0</v>
      </c>
      <c r="W15" s="88">
        <f t="shared" si="2"/>
        <v>0</v>
      </c>
      <c r="X15" s="87">
        <f t="shared" si="3"/>
        <v>0</v>
      </c>
      <c r="Y15" s="87">
        <f t="shared" si="6"/>
        <v>0</v>
      </c>
      <c r="Z15" s="87">
        <f t="shared" si="7"/>
        <v>0</v>
      </c>
    </row>
    <row r="16" spans="1:26" x14ac:dyDescent="0.2">
      <c r="A16" s="7"/>
      <c r="B16" s="7"/>
      <c r="C16" s="8"/>
      <c r="D16" s="8"/>
      <c r="E16" s="31"/>
      <c r="F16" s="88">
        <f t="shared" si="4"/>
        <v>0</v>
      </c>
      <c r="G16" s="32"/>
      <c r="H16" s="33"/>
      <c r="I16" s="34"/>
      <c r="J16" s="7"/>
      <c r="K16" s="9"/>
      <c r="L16" s="8"/>
      <c r="M16" s="8"/>
      <c r="N16" s="9"/>
      <c r="O16" s="88">
        <f t="shared" si="5"/>
        <v>0</v>
      </c>
      <c r="Q16" s="7"/>
      <c r="R16" s="7"/>
      <c r="S16" s="7"/>
      <c r="T16" s="7"/>
      <c r="U16" s="87">
        <f t="shared" si="0"/>
        <v>0</v>
      </c>
      <c r="V16" s="88">
        <f t="shared" si="1"/>
        <v>0</v>
      </c>
      <c r="W16" s="88">
        <f t="shared" si="2"/>
        <v>0</v>
      </c>
      <c r="X16" s="87">
        <f t="shared" si="3"/>
        <v>0</v>
      </c>
      <c r="Y16" s="87">
        <f t="shared" si="6"/>
        <v>0</v>
      </c>
      <c r="Z16" s="87">
        <f t="shared" si="7"/>
        <v>0</v>
      </c>
    </row>
    <row r="17" spans="1:26" x14ac:dyDescent="0.2">
      <c r="A17" s="7"/>
      <c r="B17" s="7"/>
      <c r="C17" s="8"/>
      <c r="D17" s="8"/>
      <c r="E17" s="31"/>
      <c r="F17" s="88">
        <f t="shared" si="4"/>
        <v>0</v>
      </c>
      <c r="G17" s="7"/>
      <c r="H17" s="37"/>
      <c r="I17" s="34"/>
      <c r="J17" s="7"/>
      <c r="K17" s="9"/>
      <c r="L17" s="8"/>
      <c r="M17" s="8"/>
      <c r="N17" s="9"/>
      <c r="O17" s="88">
        <f t="shared" si="5"/>
        <v>0</v>
      </c>
      <c r="Q17" s="7"/>
      <c r="R17" s="7"/>
      <c r="S17" s="7"/>
      <c r="T17" s="7"/>
      <c r="U17" s="87">
        <f t="shared" si="0"/>
        <v>0</v>
      </c>
      <c r="V17" s="88">
        <f t="shared" si="1"/>
        <v>0</v>
      </c>
      <c r="W17" s="88">
        <f t="shared" si="2"/>
        <v>0</v>
      </c>
      <c r="X17" s="87">
        <f t="shared" si="3"/>
        <v>0</v>
      </c>
      <c r="Y17" s="87">
        <f t="shared" si="6"/>
        <v>0</v>
      </c>
      <c r="Z17" s="87">
        <f t="shared" si="7"/>
        <v>0</v>
      </c>
    </row>
    <row r="18" spans="1:26" x14ac:dyDescent="0.2">
      <c r="A18" s="7"/>
      <c r="B18" s="7"/>
      <c r="C18" s="8"/>
      <c r="D18" s="8"/>
      <c r="E18" s="31"/>
      <c r="F18" s="88">
        <f t="shared" si="4"/>
        <v>0</v>
      </c>
      <c r="G18" s="7"/>
      <c r="H18" s="37"/>
      <c r="I18" s="34"/>
      <c r="J18" s="7"/>
      <c r="K18" s="9"/>
      <c r="L18" s="8"/>
      <c r="M18" s="8"/>
      <c r="N18" s="9"/>
      <c r="O18" s="88">
        <f t="shared" si="5"/>
        <v>0</v>
      </c>
      <c r="Q18" s="7"/>
      <c r="R18" s="7"/>
      <c r="S18" s="7"/>
      <c r="T18" s="7"/>
      <c r="U18" s="87">
        <f t="shared" si="0"/>
        <v>0</v>
      </c>
      <c r="V18" s="88">
        <f t="shared" si="1"/>
        <v>0</v>
      </c>
      <c r="W18" s="88">
        <f t="shared" si="2"/>
        <v>0</v>
      </c>
      <c r="X18" s="87">
        <f t="shared" si="3"/>
        <v>0</v>
      </c>
      <c r="Y18" s="87">
        <f t="shared" si="6"/>
        <v>0</v>
      </c>
      <c r="Z18" s="87">
        <f t="shared" si="7"/>
        <v>0</v>
      </c>
    </row>
    <row r="19" spans="1:26" x14ac:dyDescent="0.2">
      <c r="A19" s="7"/>
      <c r="B19" s="7"/>
      <c r="C19" s="8"/>
      <c r="D19" s="8"/>
      <c r="E19" s="31"/>
      <c r="F19" s="88">
        <f t="shared" si="4"/>
        <v>0</v>
      </c>
      <c r="G19" s="7"/>
      <c r="H19" s="37"/>
      <c r="I19" s="34"/>
      <c r="J19" s="7"/>
      <c r="K19" s="9"/>
      <c r="L19" s="8"/>
      <c r="M19" s="8"/>
      <c r="N19" s="9"/>
      <c r="O19" s="88">
        <f t="shared" si="5"/>
        <v>0</v>
      </c>
      <c r="Q19" s="7"/>
      <c r="R19" s="7"/>
      <c r="S19" s="7"/>
      <c r="T19" s="7"/>
      <c r="U19" s="87">
        <f t="shared" si="0"/>
        <v>0</v>
      </c>
      <c r="V19" s="88">
        <f t="shared" si="1"/>
        <v>0</v>
      </c>
      <c r="W19" s="88">
        <f t="shared" si="2"/>
        <v>0</v>
      </c>
      <c r="X19" s="87">
        <f t="shared" si="3"/>
        <v>0</v>
      </c>
      <c r="Y19" s="87">
        <f t="shared" si="6"/>
        <v>0</v>
      </c>
      <c r="Z19" s="87">
        <f t="shared" si="7"/>
        <v>0</v>
      </c>
    </row>
    <row r="20" spans="1:26" ht="15" customHeight="1" x14ac:dyDescent="0.2">
      <c r="A20" s="29"/>
      <c r="B20" s="29"/>
      <c r="C20" s="42"/>
      <c r="D20" s="43"/>
      <c r="E20" s="44"/>
      <c r="F20" s="55"/>
      <c r="G20" s="39"/>
      <c r="H20" s="40"/>
      <c r="I20" s="122"/>
      <c r="J20" s="122"/>
      <c r="K20" s="45"/>
      <c r="L20" s="46"/>
      <c r="M20" s="45"/>
      <c r="N20" s="38"/>
      <c r="O20" s="94"/>
    </row>
    <row r="21" spans="1:26" ht="15" customHeight="1" x14ac:dyDescent="0.2">
      <c r="B21" s="107" t="s">
        <v>34</v>
      </c>
      <c r="C21" s="107"/>
      <c r="D21" s="107"/>
      <c r="E21" s="107"/>
      <c r="F21" s="107"/>
      <c r="G21" s="107"/>
      <c r="H21" s="107"/>
      <c r="I21" s="107"/>
      <c r="J21" s="107"/>
      <c r="K21" s="107"/>
      <c r="L21" s="107"/>
      <c r="N21" s="86"/>
    </row>
    <row r="22" spans="1:26" ht="15" customHeight="1" x14ac:dyDescent="0.2">
      <c r="B22" s="108" t="s">
        <v>49</v>
      </c>
      <c r="C22" s="108"/>
      <c r="D22" s="108"/>
      <c r="E22" s="71">
        <f>SUM(F5:F19)</f>
        <v>0</v>
      </c>
      <c r="F22" s="71" t="str">
        <f>IF(B22&lt;&gt;"","LF","")</f>
        <v>LF</v>
      </c>
      <c r="G22" s="65"/>
      <c r="H22" s="102" t="s">
        <v>46</v>
      </c>
      <c r="I22" s="102"/>
      <c r="J22" s="127">
        <f>SUM(O5:O19)</f>
        <v>0</v>
      </c>
      <c r="K22" s="121"/>
      <c r="L22" s="61" t="s">
        <v>45</v>
      </c>
    </row>
    <row r="23" spans="1:26" ht="15" customHeight="1" x14ac:dyDescent="0.2">
      <c r="B23" s="102" t="s">
        <v>5</v>
      </c>
      <c r="C23" s="102"/>
      <c r="D23" s="102"/>
      <c r="E23" s="52">
        <f>COUNTIF(B5:B19,"Type 1")+COUNTIF(E5:E19,"Type 1")</f>
        <v>0</v>
      </c>
      <c r="F23" s="62" t="s">
        <v>42</v>
      </c>
      <c r="G23" s="65"/>
      <c r="H23" s="102" t="s">
        <v>14</v>
      </c>
      <c r="I23" s="102"/>
      <c r="J23" s="121">
        <f>SUM(X5:X19)</f>
        <v>0</v>
      </c>
      <c r="K23" s="121"/>
      <c r="L23" s="61" t="s">
        <v>42</v>
      </c>
    </row>
    <row r="24" spans="1:26" ht="15" customHeight="1" x14ac:dyDescent="0.25">
      <c r="B24" s="102" t="s">
        <v>11</v>
      </c>
      <c r="C24" s="102"/>
      <c r="D24" s="102"/>
      <c r="E24" s="52">
        <f>COUNTIF(B5:B19,"Type 2A")+COUNTIF(E5:E19,"Type 2A")</f>
        <v>0</v>
      </c>
      <c r="F24" s="62" t="s">
        <v>42</v>
      </c>
      <c r="G24" s="39"/>
      <c r="H24" s="102" t="s">
        <v>17</v>
      </c>
      <c r="I24" s="102"/>
      <c r="J24" s="119">
        <f>COUNTIF(B5:B19,"Connector Type A")+COUNTIF(E5:E19,"Connector Type A")</f>
        <v>0</v>
      </c>
      <c r="K24" s="119"/>
      <c r="L24" s="64" t="s">
        <v>42</v>
      </c>
      <c r="M24" s="48"/>
      <c r="N24" s="49"/>
      <c r="Q24" s="13"/>
      <c r="R24" s="13"/>
      <c r="S24" s="13"/>
      <c r="T24" s="13"/>
      <c r="U24" s="13"/>
      <c r="V24" s="54"/>
      <c r="W24" s="54"/>
      <c r="X24" s="13"/>
    </row>
    <row r="25" spans="1:26" ht="15" customHeight="1" x14ac:dyDescent="0.2">
      <c r="B25" s="102" t="s">
        <v>12</v>
      </c>
      <c r="C25" s="102"/>
      <c r="D25" s="102"/>
      <c r="E25" s="52">
        <f>COUNTIF(B5:B19,"Type 3")+COUNTIF(E5:E19,"Type 3")</f>
        <v>0</v>
      </c>
      <c r="F25" s="62" t="s">
        <v>42</v>
      </c>
      <c r="G25" s="39"/>
      <c r="H25" s="102" t="s">
        <v>40</v>
      </c>
      <c r="I25" s="102"/>
      <c r="J25" s="119">
        <f>COUNTIF(B5:B19,"Connector Type A-1")+COUNTIF(E5:E19,"Connector Type A-1")</f>
        <v>0</v>
      </c>
      <c r="K25" s="119"/>
      <c r="L25" s="7" t="s">
        <v>42</v>
      </c>
      <c r="M25" s="41"/>
      <c r="N25" s="41"/>
      <c r="Q25" s="13"/>
      <c r="R25" s="13"/>
      <c r="S25" s="13"/>
      <c r="T25" s="13"/>
      <c r="U25" s="13"/>
      <c r="V25" s="54"/>
      <c r="W25" s="54"/>
      <c r="X25" s="13"/>
    </row>
    <row r="26" spans="1:26" ht="15" customHeight="1" x14ac:dyDescent="0.2">
      <c r="B26" s="102" t="s">
        <v>6</v>
      </c>
      <c r="C26" s="102"/>
      <c r="D26" s="102"/>
      <c r="E26" s="52">
        <f>COUNTIF(B5:B19,"Type 4A")+COUNTIF(E5:E19,"Type 4A")</f>
        <v>0</v>
      </c>
      <c r="F26" s="62" t="s">
        <v>42</v>
      </c>
      <c r="G26" s="39"/>
      <c r="H26" s="102" t="s">
        <v>18</v>
      </c>
      <c r="I26" s="102"/>
      <c r="J26" s="119">
        <f>COUNTIF(B5:B19,"Connector Type C")+COUNTIF(E5:E19,"Connector Type C")</f>
        <v>0</v>
      </c>
      <c r="K26" s="119"/>
      <c r="L26" s="7" t="s">
        <v>42</v>
      </c>
      <c r="M26" s="41"/>
      <c r="N26" s="41"/>
      <c r="Q26" s="13"/>
      <c r="R26" s="13"/>
      <c r="S26" s="13"/>
      <c r="T26" s="13"/>
      <c r="U26" s="13"/>
      <c r="V26" s="54"/>
      <c r="W26" s="54"/>
      <c r="X26" s="13"/>
    </row>
    <row r="27" spans="1:26" ht="15" customHeight="1" x14ac:dyDescent="0.2">
      <c r="B27" s="102" t="s">
        <v>13</v>
      </c>
      <c r="C27" s="102"/>
      <c r="D27" s="102"/>
      <c r="E27" s="52">
        <f>COUNTIF(B5:B19,"Type 7")+COUNTIF(E5:E19,"Type 7")</f>
        <v>0</v>
      </c>
      <c r="F27" s="62" t="s">
        <v>42</v>
      </c>
      <c r="G27" s="39"/>
      <c r="H27" s="102" t="s">
        <v>41</v>
      </c>
      <c r="I27" s="102"/>
      <c r="J27" s="119">
        <f>COUNTIF(B5:B19,"Connector Type D")+COUNTIF(E5:E19,"Connector Type D")</f>
        <v>0</v>
      </c>
      <c r="K27" s="119"/>
      <c r="L27" s="30" t="s">
        <v>42</v>
      </c>
      <c r="M27" s="50"/>
      <c r="N27" s="51"/>
      <c r="Q27" s="13"/>
      <c r="R27" s="13"/>
      <c r="S27" s="13"/>
      <c r="T27" s="13"/>
      <c r="U27" s="13"/>
      <c r="V27" s="54"/>
      <c r="W27" s="54"/>
      <c r="X27" s="13"/>
    </row>
    <row r="28" spans="1:26" ht="15" customHeight="1" x14ac:dyDescent="0.2">
      <c r="B28" s="102" t="s">
        <v>44</v>
      </c>
      <c r="C28" s="102"/>
      <c r="D28" s="102"/>
      <c r="E28" s="52">
        <f>COUNTIF(B5:B19,"Terminal Section 1")+COUNTIF(E5:E19,"Terminal Section 1")</f>
        <v>0</v>
      </c>
      <c r="F28" s="63" t="s">
        <v>42</v>
      </c>
      <c r="G28" s="39"/>
      <c r="H28" s="118" t="s">
        <v>7</v>
      </c>
      <c r="I28" s="118"/>
      <c r="J28" s="119">
        <f>SUM(U5:U19)</f>
        <v>0</v>
      </c>
      <c r="K28" s="119"/>
      <c r="L28" s="30" t="s">
        <v>43</v>
      </c>
      <c r="M28" s="50"/>
      <c r="N28" s="51"/>
      <c r="Q28" s="13"/>
      <c r="R28" s="13"/>
      <c r="S28" s="13"/>
      <c r="T28" s="13"/>
      <c r="U28" s="13"/>
      <c r="V28" s="54"/>
      <c r="W28" s="54"/>
      <c r="X28" s="13"/>
    </row>
    <row r="29" spans="1:26" ht="15" customHeight="1" x14ac:dyDescent="0.2">
      <c r="B29" s="102" t="s">
        <v>91</v>
      </c>
      <c r="C29" s="102"/>
      <c r="D29" s="102"/>
      <c r="E29" s="98">
        <f>COUNTIF(B6:B20,"Thrie Beam Transition (TL-3)")+COUNTIF(E6:E20,"Thrie Beam Transition (TL-3)")</f>
        <v>0</v>
      </c>
      <c r="F29" s="97" t="s">
        <v>42</v>
      </c>
      <c r="G29" s="39"/>
      <c r="H29" s="118" t="s">
        <v>9</v>
      </c>
      <c r="I29" s="118"/>
      <c r="J29" s="120">
        <f>SUM(W5:W19)</f>
        <v>0</v>
      </c>
      <c r="K29" s="120"/>
      <c r="L29" s="8" t="s">
        <v>43</v>
      </c>
      <c r="M29" s="19"/>
    </row>
    <row r="30" spans="1:26" ht="15" customHeight="1" x14ac:dyDescent="0.2">
      <c r="B30" s="102" t="s">
        <v>92</v>
      </c>
      <c r="C30" s="102"/>
      <c r="D30" s="102"/>
      <c r="E30" s="98">
        <f>COUNTIF(B7:B21,"Thrie Beam Transition (TL-2)")+COUNTIF(E7:E21,"Thrie Beam Transition (TL-2)")</f>
        <v>0</v>
      </c>
      <c r="F30" s="97" t="s">
        <v>42</v>
      </c>
      <c r="G30" s="70"/>
      <c r="H30" s="118" t="s">
        <v>8</v>
      </c>
      <c r="I30" s="118"/>
      <c r="J30" s="120">
        <f>SUM(V5:V19)</f>
        <v>0</v>
      </c>
      <c r="K30" s="120"/>
      <c r="L30" s="8" t="s">
        <v>43</v>
      </c>
    </row>
    <row r="31" spans="1:26" ht="15" customHeight="1" x14ac:dyDescent="0.2">
      <c r="B31" s="103" t="s">
        <v>48</v>
      </c>
      <c r="C31" s="103"/>
      <c r="D31" s="103"/>
      <c r="E31" s="52">
        <f>(COUNTIF(B5:B19,"Single Face A")+COUNTIF(E5:E19,"Single Face A"))*25</f>
        <v>0</v>
      </c>
      <c r="F31" s="62" t="s">
        <v>45</v>
      </c>
      <c r="G31" s="72"/>
      <c r="H31" s="102" t="s">
        <v>87</v>
      </c>
      <c r="I31" s="102"/>
      <c r="J31" s="117"/>
      <c r="K31" s="117"/>
      <c r="L31" s="63" t="str">
        <f>IF(H31&lt;&gt;"","LF","")</f>
        <v>LF</v>
      </c>
    </row>
    <row r="32" spans="1:26" x14ac:dyDescent="0.2">
      <c r="C32" s="66"/>
      <c r="D32" s="67"/>
      <c r="E32" s="47"/>
      <c r="F32" s="56"/>
      <c r="H32" s="68"/>
      <c r="I32" s="69"/>
      <c r="J32" s="69"/>
      <c r="K32" s="69"/>
      <c r="L32" s="42"/>
    </row>
    <row r="37" spans="10:13" x14ac:dyDescent="0.2">
      <c r="M37" s="19"/>
    </row>
    <row r="38" spans="10:13" x14ac:dyDescent="0.2">
      <c r="J38" s="13"/>
      <c r="K38" s="19"/>
      <c r="L38" s="20"/>
      <c r="M38" s="19"/>
    </row>
    <row r="39" spans="10:13" x14ac:dyDescent="0.2">
      <c r="J39" s="13"/>
      <c r="K39" s="19"/>
      <c r="L39" s="20"/>
      <c r="M39" s="19"/>
    </row>
    <row r="40" spans="10:13" x14ac:dyDescent="0.2">
      <c r="J40" s="13"/>
      <c r="K40" s="19"/>
      <c r="L40" s="20"/>
    </row>
  </sheetData>
  <mergeCells count="45">
    <mergeCell ref="B27:D27"/>
    <mergeCell ref="B24:D24"/>
    <mergeCell ref="H22:I22"/>
    <mergeCell ref="J22:K22"/>
    <mergeCell ref="B25:D25"/>
    <mergeCell ref="B26:D26"/>
    <mergeCell ref="J29:K29"/>
    <mergeCell ref="J30:K30"/>
    <mergeCell ref="J23:K23"/>
    <mergeCell ref="J24:K24"/>
    <mergeCell ref="J25:K25"/>
    <mergeCell ref="J26:K26"/>
    <mergeCell ref="J27:K27"/>
    <mergeCell ref="Q1:Z1"/>
    <mergeCell ref="B21:L21"/>
    <mergeCell ref="B22:D22"/>
    <mergeCell ref="B23:D23"/>
    <mergeCell ref="U2:X2"/>
    <mergeCell ref="Y2:Z3"/>
    <mergeCell ref="A3:H3"/>
    <mergeCell ref="E1:G1"/>
    <mergeCell ref="A1:D1"/>
    <mergeCell ref="J1:N1"/>
    <mergeCell ref="V3:V4"/>
    <mergeCell ref="W3:W4"/>
    <mergeCell ref="H23:I23"/>
    <mergeCell ref="I20:J20"/>
    <mergeCell ref="J3:O3"/>
    <mergeCell ref="B2:O2"/>
    <mergeCell ref="S2:T3"/>
    <mergeCell ref="Q2:R3"/>
    <mergeCell ref="B28:D28"/>
    <mergeCell ref="B31:D31"/>
    <mergeCell ref="B29:D29"/>
    <mergeCell ref="B30:D30"/>
    <mergeCell ref="J31:K31"/>
    <mergeCell ref="H24:I24"/>
    <mergeCell ref="H25:I25"/>
    <mergeCell ref="H26:I26"/>
    <mergeCell ref="H27:I27"/>
    <mergeCell ref="H28:I28"/>
    <mergeCell ref="H29:I29"/>
    <mergeCell ref="H30:I30"/>
    <mergeCell ref="H31:I31"/>
    <mergeCell ref="J28:K28"/>
  </mergeCells>
  <pageMargins left="0.4" right="0.6" top="0.5" bottom="0.6" header="0.25" footer="0.35"/>
  <pageSetup scale="74" fitToHeight="0" orientation="landscape" r:id="rId1"/>
  <headerFooter alignWithMargins="0">
    <oddFooter>Page &amp;P of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Lists!$E$2:$E$4</xm:f>
          </x14:formula1>
          <xm:sqref>B22</xm:sqref>
        </x14:dataValidation>
        <x14:dataValidation type="list" allowBlank="1" showInputMessage="1" showErrorMessage="1" xr:uid="{00000000-0002-0000-0000-000002000000}">
          <x14:formula1>
            <xm:f>Lists!$C$2:$C$16</xm:f>
          </x14:formula1>
          <xm:sqref>N5:N19 K5:K19</xm:sqref>
        </x14:dataValidation>
        <x14:dataValidation type="list" allowBlank="1" showInputMessage="1" showErrorMessage="1" xr:uid="{00000000-0002-0000-0000-000005000000}">
          <x14:formula1>
            <xm:f>Lists!$G$2:$G$7</xm:f>
          </x14:formula1>
          <xm:sqref>H31</xm:sqref>
        </x14:dataValidation>
        <x14:dataValidation type="list" allowBlank="1" showInputMessage="1" showErrorMessage="1" xr:uid="{00000000-0002-0000-0000-000003000000}">
          <x14:formula1>
            <xm:f>Lists!$A$2:$A$16</xm:f>
          </x14:formula1>
          <xm:sqref>B5:B19 E5:E19</xm:sqref>
        </x14:dataValidation>
        <x14:dataValidation type="list" allowBlank="1" showInputMessage="1" showErrorMessage="1" xr:uid="{00000000-0002-0000-0000-000001000000}">
          <x14:formula1>
            <xm:f>Lists!$I$2:$I$5</xm:f>
          </x14:formula1>
          <xm:sqref>H23:I23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6"/>
  <sheetViews>
    <sheetView workbookViewId="0">
      <pane ySplit="2" topLeftCell="A3" activePane="bottomLeft" state="frozen"/>
      <selection pane="bottomLeft" activeCell="E8" sqref="E8"/>
    </sheetView>
  </sheetViews>
  <sheetFormatPr defaultColWidth="9.28515625" defaultRowHeight="15" x14ac:dyDescent="0.2"/>
  <cols>
    <col min="1" max="1" width="6.42578125" style="13" customWidth="1"/>
    <col min="2" max="2" width="12.140625" style="24" customWidth="1"/>
    <col min="3" max="3" width="8.5703125" style="24" customWidth="1"/>
    <col min="4" max="5" width="10.7109375" style="13" customWidth="1"/>
    <col min="6" max="6" width="12.85546875" style="13" customWidth="1"/>
    <col min="7" max="7" width="12.140625" style="13" customWidth="1"/>
    <col min="8" max="8" width="26.42578125" style="13" customWidth="1"/>
    <col min="9" max="16384" width="9.28515625" style="13"/>
  </cols>
  <sheetData>
    <row r="1" spans="1:8" ht="22.5" customHeight="1" x14ac:dyDescent="0.2">
      <c r="A1" s="128" t="s">
        <v>16</v>
      </c>
      <c r="B1" s="128"/>
      <c r="C1" s="128"/>
      <c r="D1" s="128"/>
      <c r="E1" s="128"/>
      <c r="F1" s="128"/>
      <c r="G1" s="128"/>
      <c r="H1" s="128"/>
    </row>
    <row r="2" spans="1:8" s="74" customFormat="1" ht="60" x14ac:dyDescent="0.2">
      <c r="A2" s="6" t="s">
        <v>19</v>
      </c>
      <c r="B2" s="6" t="s">
        <v>62</v>
      </c>
      <c r="C2" s="6" t="s">
        <v>61</v>
      </c>
      <c r="D2" s="6" t="s">
        <v>60</v>
      </c>
      <c r="E2" s="6" t="s">
        <v>59</v>
      </c>
      <c r="F2" s="6" t="s">
        <v>63</v>
      </c>
      <c r="G2" s="6" t="s">
        <v>64</v>
      </c>
      <c r="H2" s="11" t="s">
        <v>24</v>
      </c>
    </row>
    <row r="3" spans="1:8" s="74" customFormat="1" x14ac:dyDescent="0.2">
      <c r="A3" s="7"/>
      <c r="B3" s="8"/>
      <c r="C3" s="82"/>
      <c r="D3" s="83"/>
      <c r="E3" s="84"/>
      <c r="F3" s="84"/>
      <c r="G3" s="82"/>
      <c r="H3" s="75"/>
    </row>
    <row r="4" spans="1:8" s="74" customFormat="1" x14ac:dyDescent="0.2">
      <c r="A4" s="7"/>
      <c r="B4" s="8"/>
      <c r="C4" s="82"/>
      <c r="D4" s="83"/>
      <c r="E4" s="84"/>
      <c r="F4" s="84"/>
      <c r="G4" s="82"/>
      <c r="H4" s="75"/>
    </row>
    <row r="5" spans="1:8" s="74" customFormat="1" x14ac:dyDescent="0.2">
      <c r="A5" s="7"/>
      <c r="B5" s="8"/>
      <c r="C5" s="82"/>
      <c r="D5" s="83"/>
      <c r="E5" s="84"/>
      <c r="F5" s="82"/>
      <c r="G5" s="82"/>
      <c r="H5" s="75"/>
    </row>
    <row r="6" spans="1:8" s="74" customFormat="1" x14ac:dyDescent="0.2">
      <c r="A6" s="7"/>
      <c r="B6" s="8"/>
      <c r="C6" s="82"/>
      <c r="D6" s="83"/>
      <c r="E6" s="84"/>
      <c r="F6" s="82"/>
      <c r="G6" s="82"/>
      <c r="H6" s="75"/>
    </row>
    <row r="7" spans="1:8" x14ac:dyDescent="0.2">
      <c r="A7" s="7"/>
      <c r="B7" s="8"/>
      <c r="C7" s="82"/>
      <c r="D7" s="83"/>
      <c r="E7" s="84"/>
      <c r="F7" s="84"/>
      <c r="G7" s="82"/>
      <c r="H7" s="75"/>
    </row>
    <row r="8" spans="1:8" s="76" customFormat="1" x14ac:dyDescent="0.2">
      <c r="A8" s="7"/>
      <c r="B8" s="8"/>
      <c r="C8" s="82"/>
      <c r="D8" s="83"/>
      <c r="E8" s="84"/>
      <c r="F8" s="82"/>
      <c r="G8" s="82"/>
      <c r="H8" s="75"/>
    </row>
    <row r="9" spans="1:8" s="76" customFormat="1" x14ac:dyDescent="0.2">
      <c r="A9" s="7"/>
      <c r="B9" s="8"/>
      <c r="C9" s="82"/>
      <c r="D9" s="83"/>
      <c r="E9" s="84"/>
      <c r="F9" s="84"/>
      <c r="G9" s="82"/>
      <c r="H9" s="75"/>
    </row>
    <row r="10" spans="1:8" s="76" customFormat="1" x14ac:dyDescent="0.2">
      <c r="A10" s="7"/>
      <c r="B10" s="8"/>
      <c r="C10" s="82"/>
      <c r="D10" s="83"/>
      <c r="E10" s="84"/>
      <c r="F10" s="84"/>
      <c r="G10" s="82"/>
      <c r="H10" s="75"/>
    </row>
    <row r="11" spans="1:8" s="74" customFormat="1" x14ac:dyDescent="0.2">
      <c r="A11" s="7"/>
      <c r="B11" s="8"/>
      <c r="C11" s="82"/>
      <c r="D11" s="83"/>
      <c r="E11" s="84"/>
      <c r="F11" s="82"/>
      <c r="G11" s="82"/>
      <c r="H11" s="75"/>
    </row>
    <row r="12" spans="1:8" s="76" customFormat="1" x14ac:dyDescent="0.2">
      <c r="A12" s="7"/>
      <c r="B12" s="8"/>
      <c r="C12" s="82"/>
      <c r="D12" s="83"/>
      <c r="E12" s="84"/>
      <c r="F12" s="84"/>
      <c r="G12" s="82"/>
      <c r="H12" s="75"/>
    </row>
    <row r="13" spans="1:8" ht="22.5" customHeight="1" x14ac:dyDescent="0.2">
      <c r="B13" s="73" t="s">
        <v>65</v>
      </c>
      <c r="C13" s="77">
        <f>SUM(C$3:C$12)</f>
        <v>0</v>
      </c>
      <c r="D13" s="78">
        <f>SUM(D$3:D$12)</f>
        <v>0</v>
      </c>
      <c r="E13" s="79">
        <f>SUM(E$3:E$12)</f>
        <v>0</v>
      </c>
      <c r="F13" s="80">
        <f>SUM(F$3:F$12)</f>
        <v>0</v>
      </c>
      <c r="G13" s="81">
        <f>SUM(G$3:G$12)</f>
        <v>0</v>
      </c>
      <c r="H13" s="85"/>
    </row>
    <row r="14" spans="1:8" ht="13.5" customHeight="1" x14ac:dyDescent="0.2"/>
    <row r="15" spans="1:8" ht="12.75" customHeight="1" x14ac:dyDescent="0.2">
      <c r="B15" s="65"/>
      <c r="C15" s="65"/>
    </row>
    <row r="16" spans="1:8" x14ac:dyDescent="0.2">
      <c r="B16" s="42"/>
      <c r="C16" s="42"/>
    </row>
  </sheetData>
  <mergeCells count="1">
    <mergeCell ref="A1:H1"/>
  </mergeCells>
  <phoneticPr fontId="0" type="noConversion"/>
  <printOptions horizontalCentered="1"/>
  <pageMargins left="0.5" right="0.5" top="1" bottom="0.5" header="0.25" footer="0.25"/>
  <pageSetup scale="9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tabSelected="1" workbookViewId="0">
      <selection activeCell="G20" sqref="G20"/>
    </sheetView>
  </sheetViews>
  <sheetFormatPr defaultColWidth="9.140625" defaultRowHeight="12.75" x14ac:dyDescent="0.2"/>
  <cols>
    <col min="1" max="1" width="16.140625" style="2" bestFit="1" customWidth="1"/>
    <col min="2" max="2" width="2.85546875" style="2" customWidth="1"/>
    <col min="3" max="3" width="15.7109375" style="2" customWidth="1"/>
    <col min="4" max="4" width="2.85546875" style="2" customWidth="1"/>
    <col min="5" max="5" width="35" style="2" customWidth="1"/>
    <col min="6" max="6" width="2.85546875" style="2" customWidth="1"/>
    <col min="7" max="7" width="34.7109375" style="2" bestFit="1" customWidth="1"/>
    <col min="8" max="8" width="2.85546875" style="2" customWidth="1"/>
    <col min="9" max="9" width="28.42578125" style="2" customWidth="1"/>
    <col min="10" max="16384" width="9.140625" style="2"/>
  </cols>
  <sheetData>
    <row r="1" spans="1:9" ht="51" x14ac:dyDescent="0.2">
      <c r="A1" s="3" t="s">
        <v>68</v>
      </c>
      <c r="C1" s="3" t="s">
        <v>69</v>
      </c>
      <c r="E1" s="3" t="s">
        <v>47</v>
      </c>
      <c r="G1" s="3" t="s">
        <v>54</v>
      </c>
      <c r="I1" s="3" t="s">
        <v>79</v>
      </c>
    </row>
    <row r="2" spans="1:9" x14ac:dyDescent="0.2">
      <c r="A2" s="1"/>
      <c r="C2" s="1"/>
      <c r="G2" s="2" t="s">
        <v>87</v>
      </c>
    </row>
    <row r="3" spans="1:9" x14ac:dyDescent="0.2">
      <c r="A3" s="1" t="s">
        <v>4</v>
      </c>
      <c r="C3" s="1" t="s">
        <v>4</v>
      </c>
      <c r="E3" s="5" t="s">
        <v>49</v>
      </c>
      <c r="I3" s="5" t="s">
        <v>14</v>
      </c>
    </row>
    <row r="4" spans="1:9" x14ac:dyDescent="0.2">
      <c r="A4" s="4" t="s">
        <v>99</v>
      </c>
      <c r="C4" s="1" t="s">
        <v>3</v>
      </c>
      <c r="E4" s="5" t="s">
        <v>50</v>
      </c>
      <c r="G4" s="5" t="s">
        <v>55</v>
      </c>
      <c r="I4" s="5" t="s">
        <v>80</v>
      </c>
    </row>
    <row r="5" spans="1:9" ht="25.5" x14ac:dyDescent="0.2">
      <c r="A5" s="1" t="s">
        <v>10</v>
      </c>
      <c r="C5" s="1" t="s">
        <v>70</v>
      </c>
      <c r="E5" s="5"/>
      <c r="G5" s="5" t="s">
        <v>56</v>
      </c>
      <c r="I5" s="5" t="s">
        <v>81</v>
      </c>
    </row>
    <row r="6" spans="1:9" x14ac:dyDescent="0.2">
      <c r="A6" s="1" t="s">
        <v>2</v>
      </c>
      <c r="C6" s="1" t="s">
        <v>10</v>
      </c>
      <c r="G6" s="5" t="s">
        <v>57</v>
      </c>
    </row>
    <row r="7" spans="1:9" ht="25.5" x14ac:dyDescent="0.2">
      <c r="A7" s="1" t="s">
        <v>15</v>
      </c>
      <c r="C7" s="1" t="s">
        <v>71</v>
      </c>
      <c r="G7" s="5" t="s">
        <v>58</v>
      </c>
    </row>
    <row r="8" spans="1:9" ht="25.5" x14ac:dyDescent="0.2">
      <c r="A8" s="4" t="s">
        <v>97</v>
      </c>
      <c r="C8" s="1" t="s">
        <v>72</v>
      </c>
    </row>
    <row r="9" spans="1:9" ht="25.5" x14ac:dyDescent="0.2">
      <c r="A9" s="1" t="s">
        <v>86</v>
      </c>
      <c r="C9" s="1" t="s">
        <v>2</v>
      </c>
    </row>
    <row r="10" spans="1:9" x14ac:dyDescent="0.2">
      <c r="A10" s="4" t="s">
        <v>53</v>
      </c>
      <c r="C10" s="1" t="s">
        <v>15</v>
      </c>
    </row>
    <row r="11" spans="1:9" ht="25.5" x14ac:dyDescent="0.2">
      <c r="A11" s="4" t="s">
        <v>91</v>
      </c>
      <c r="C11" s="1" t="s">
        <v>73</v>
      </c>
    </row>
    <row r="12" spans="1:9" ht="25.5" x14ac:dyDescent="0.2">
      <c r="A12" s="4" t="s">
        <v>92</v>
      </c>
      <c r="C12" s="4" t="s">
        <v>53</v>
      </c>
    </row>
    <row r="13" spans="1:9" ht="25.5" x14ac:dyDescent="0.2">
      <c r="A13" s="4" t="s">
        <v>93</v>
      </c>
      <c r="C13" s="4" t="s">
        <v>74</v>
      </c>
    </row>
    <row r="14" spans="1:9" ht="25.5" x14ac:dyDescent="0.2">
      <c r="A14" s="4" t="s">
        <v>94</v>
      </c>
      <c r="C14" s="4" t="s">
        <v>75</v>
      </c>
    </row>
    <row r="15" spans="1:9" ht="25.5" x14ac:dyDescent="0.2">
      <c r="A15" s="4" t="s">
        <v>95</v>
      </c>
      <c r="C15" s="1" t="s">
        <v>76</v>
      </c>
    </row>
    <row r="16" spans="1:9" ht="25.5" x14ac:dyDescent="0.2">
      <c r="A16" s="4" t="s">
        <v>96</v>
      </c>
      <c r="C16" s="4"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F61669E2-5CF4-43D5-8C2D-BFB25EFA72B5}"/>
</file>

<file path=customXml/itemProps2.xml><?xml version="1.0" encoding="utf-8"?>
<ds:datastoreItem xmlns:ds="http://schemas.openxmlformats.org/officeDocument/2006/customXml" ds:itemID="{D4899DA2-DE1B-4219-8531-34A19D84A1F6}"/>
</file>

<file path=customXml/itemProps3.xml><?xml version="1.0" encoding="utf-8"?>
<ds:datastoreItem xmlns:ds="http://schemas.openxmlformats.org/officeDocument/2006/customXml" ds:itemID="{D51AF141-3642-46D5-9B3B-D4DD2AC963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Guardrail Summary</vt:lpstr>
      <vt:lpstr>Addl Materials for Type 3s</vt:lpstr>
      <vt:lpstr>Lists</vt:lpstr>
      <vt:lpstr>'Addl Materials for Type 3s'!Print_Area</vt:lpstr>
      <vt:lpstr>'Guardrail Summary'!Print_Area</vt:lpstr>
      <vt:lpstr>'Addl Materials for Type 3s'!Print_Titles</vt:lpstr>
      <vt:lpstr>'Guardrail Summary'!Print_Titles</vt:lpstr>
    </vt:vector>
  </TitlesOfParts>
  <Company>KYTC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Darold Keith Slone</dc:creator>
  <cp:lastModifiedBy>Cash, Rachael J (KYTC)</cp:lastModifiedBy>
  <cp:lastPrinted>2020-09-02T00:00:28Z</cp:lastPrinted>
  <dcterms:created xsi:type="dcterms:W3CDTF">2000-11-08T14:42:00Z</dcterms:created>
  <dcterms:modified xsi:type="dcterms:W3CDTF">2025-07-25T12:24:57Z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