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eas.ds.ky.gov\dfs\KYTCD00T11\Data\TRAFFIC\HSIP\Contract Proposals\_Transport Checklist Notes &amp; Detail Sheets\(01)Most Common Notes\1-9625 Summary Sheets\Standard Summary Sheets\"/>
    </mc:Choice>
  </mc:AlternateContent>
  <xr:revisionPtr revIDLastSave="0" documentId="13_ncr:1_{382A4D4F-8E2E-4D2E-8B96-9B92DCB156E2}" xr6:coauthVersionLast="47" xr6:coauthVersionMax="47" xr10:uidLastSave="{00000000-0000-0000-0000-000000000000}"/>
  <bookViews>
    <workbookView xWindow="28680" yWindow="-120" windowWidth="29040" windowHeight="15720" xr2:uid="{00000000-000D-0000-FFFF-FFFF00000000}"/>
  </bookViews>
  <sheets>
    <sheet name="Guardrail Summary" sheetId="6" r:id="rId1"/>
    <sheet name="Addl Materials for Type 3s" sheetId="1" r:id="rId2"/>
    <sheet name="Lists" sheetId="7" r:id="rId3"/>
  </sheets>
  <definedNames>
    <definedName name="_xlnm.Print_Area" localSheetId="1">'Addl Materials for Type 3s'!$A$1:$I$14</definedName>
    <definedName name="_xlnm.Print_Area" localSheetId="0">'Guardrail Summary'!$A$1:$Q$33</definedName>
    <definedName name="_xlnm.Print_Titles" localSheetId="1">'Addl Materials for Type 3s'!$1:$2</definedName>
    <definedName name="_xlnm.Print_Titles" localSheetId="0">'Guardrail 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6" i="6" l="1"/>
  <c r="AB7" i="6"/>
  <c r="AB8" i="6"/>
  <c r="AB9" i="6"/>
  <c r="AB10" i="6"/>
  <c r="AB11" i="6"/>
  <c r="AB12" i="6"/>
  <c r="AB13" i="6"/>
  <c r="AB14" i="6"/>
  <c r="AB15" i="6"/>
  <c r="AB16" i="6"/>
  <c r="AB17" i="6"/>
  <c r="AB18" i="6"/>
  <c r="AB19" i="6"/>
  <c r="AB20" i="6"/>
  <c r="AB21" i="6"/>
  <c r="AB5" i="6"/>
  <c r="AA6" i="6"/>
  <c r="AA7" i="6"/>
  <c r="AA8" i="6"/>
  <c r="AA9" i="6"/>
  <c r="AA10" i="6"/>
  <c r="AA11" i="6"/>
  <c r="AA12" i="6"/>
  <c r="AA13" i="6"/>
  <c r="AA14" i="6"/>
  <c r="AA15" i="6"/>
  <c r="AA16" i="6"/>
  <c r="AA17" i="6"/>
  <c r="AA18" i="6"/>
  <c r="AA19" i="6"/>
  <c r="AA20" i="6"/>
  <c r="AA21" i="6"/>
  <c r="AA5" i="6"/>
  <c r="G33" i="6"/>
  <c r="G32" i="6"/>
  <c r="G31" i="6"/>
  <c r="G30" i="6"/>
  <c r="G29" i="6"/>
  <c r="G28" i="6"/>
  <c r="G27" i="6"/>
  <c r="G25" i="6"/>
  <c r="K29" i="6"/>
  <c r="K28" i="6"/>
  <c r="K27" i="6"/>
  <c r="K26" i="6"/>
  <c r="K25" i="6"/>
  <c r="Q7" i="6" l="1"/>
  <c r="Q8" i="6"/>
  <c r="Q9" i="6"/>
  <c r="Q10" i="6"/>
  <c r="Q11" i="6"/>
  <c r="Q12" i="6"/>
  <c r="Q13" i="6"/>
  <c r="Q14" i="6"/>
  <c r="Q15" i="6"/>
  <c r="Q16" i="6"/>
  <c r="Q17" i="6"/>
  <c r="Q18" i="6"/>
  <c r="Q19" i="6"/>
  <c r="Q20" i="6"/>
  <c r="Q21" i="6"/>
  <c r="Q5" i="6"/>
  <c r="Q6" i="6"/>
  <c r="H13" i="1" l="1"/>
  <c r="G13" i="1"/>
  <c r="F13" i="1"/>
  <c r="E13" i="1"/>
  <c r="D13" i="1"/>
  <c r="B4" i="1"/>
  <c r="B5" i="1"/>
  <c r="B6" i="1"/>
  <c r="B7" i="1"/>
  <c r="B8" i="1"/>
  <c r="B9" i="1"/>
  <c r="B10" i="1"/>
  <c r="B11" i="1"/>
  <c r="B12" i="1"/>
  <c r="B3" i="1"/>
  <c r="K24" i="6" l="1"/>
  <c r="H6" i="6"/>
  <c r="H7" i="6"/>
  <c r="H8" i="6"/>
  <c r="H9" i="6"/>
  <c r="H10" i="6"/>
  <c r="H11" i="6"/>
  <c r="H13" i="6"/>
  <c r="H14" i="6"/>
  <c r="H15" i="6"/>
  <c r="H16" i="6"/>
  <c r="H17" i="6"/>
  <c r="H18" i="6"/>
  <c r="H19" i="6"/>
  <c r="H20" i="6"/>
  <c r="H21" i="6"/>
  <c r="N6" i="6"/>
  <c r="N7" i="6"/>
  <c r="N8" i="6"/>
  <c r="N9" i="6"/>
  <c r="N10" i="6"/>
  <c r="N11" i="6"/>
  <c r="N12" i="6"/>
  <c r="N13" i="6"/>
  <c r="N14" i="6"/>
  <c r="N15" i="6"/>
  <c r="N16" i="6"/>
  <c r="N17" i="6"/>
  <c r="N18" i="6"/>
  <c r="N19" i="6"/>
  <c r="N20" i="6"/>
  <c r="N21" i="6"/>
  <c r="P6" i="6"/>
  <c r="P7" i="6"/>
  <c r="P8" i="6"/>
  <c r="P9" i="6"/>
  <c r="P10" i="6"/>
  <c r="P11" i="6"/>
  <c r="P12" i="6"/>
  <c r="P13" i="6"/>
  <c r="P14" i="6"/>
  <c r="P15" i="6"/>
  <c r="P16" i="6"/>
  <c r="P17" i="6"/>
  <c r="P18" i="6"/>
  <c r="P19" i="6"/>
  <c r="P20" i="6"/>
  <c r="P21" i="6"/>
  <c r="F6" i="6"/>
  <c r="F7" i="6"/>
  <c r="F8" i="6"/>
  <c r="F9" i="6"/>
  <c r="F10" i="6"/>
  <c r="F11" i="6"/>
  <c r="F12" i="6"/>
  <c r="F13" i="6"/>
  <c r="F14" i="6"/>
  <c r="F15" i="6"/>
  <c r="F16" i="6"/>
  <c r="F17" i="6"/>
  <c r="F18" i="6"/>
  <c r="F19" i="6"/>
  <c r="F20" i="6"/>
  <c r="F21" i="6"/>
  <c r="D6" i="6"/>
  <c r="D7" i="6"/>
  <c r="D8" i="6"/>
  <c r="D9" i="6"/>
  <c r="D10" i="6"/>
  <c r="D11" i="6"/>
  <c r="D12" i="6"/>
  <c r="D13" i="6"/>
  <c r="D14" i="6"/>
  <c r="D15" i="6"/>
  <c r="D16" i="6"/>
  <c r="D17" i="6"/>
  <c r="D18" i="6"/>
  <c r="D19" i="6"/>
  <c r="D20" i="6"/>
  <c r="D21" i="6"/>
  <c r="D5" i="6"/>
  <c r="F5" i="6"/>
  <c r="P5" i="6"/>
  <c r="N5" i="6"/>
  <c r="H5" i="6" l="1"/>
  <c r="H12" i="6"/>
  <c r="W12" i="6" s="1"/>
  <c r="Y13" i="6"/>
  <c r="W16" i="6"/>
  <c r="X6" i="6"/>
  <c r="Y21" i="6"/>
  <c r="Y9" i="6"/>
  <c r="W20" i="6"/>
  <c r="X11" i="6"/>
  <c r="Y17" i="6"/>
  <c r="Z16" i="6"/>
  <c r="W8" i="6"/>
  <c r="X14" i="6"/>
  <c r="W19" i="6"/>
  <c r="X18" i="6"/>
  <c r="Z15" i="6"/>
  <c r="W10" i="6"/>
  <c r="X10" i="6"/>
  <c r="Y10" i="6"/>
  <c r="Z10" i="6"/>
  <c r="X13" i="6"/>
  <c r="Y16" i="6"/>
  <c r="W13" i="6"/>
  <c r="X16" i="6"/>
  <c r="Z13" i="6"/>
  <c r="G24" i="6" l="1"/>
  <c r="Y12" i="6"/>
  <c r="Z12" i="6"/>
  <c r="X12" i="6"/>
  <c r="Z5" i="6"/>
  <c r="Y6" i="6"/>
  <c r="Z6" i="6"/>
  <c r="W6" i="6"/>
  <c r="W7" i="6"/>
  <c r="Z19" i="6"/>
  <c r="X21" i="6"/>
  <c r="X7" i="6"/>
  <c r="W14" i="6"/>
  <c r="Z21" i="6"/>
  <c r="Y15" i="6"/>
  <c r="Z7" i="6"/>
  <c r="W9" i="6"/>
  <c r="W21" i="6"/>
  <c r="Y18" i="6"/>
  <c r="Y7" i="6"/>
  <c r="W11" i="6"/>
  <c r="Z20" i="6"/>
  <c r="X9" i="6"/>
  <c r="Y8" i="6"/>
  <c r="Z11" i="6"/>
  <c r="X8" i="6"/>
  <c r="Y20" i="6"/>
  <c r="Y11" i="6"/>
  <c r="Z8" i="6"/>
  <c r="Z9" i="6"/>
  <c r="X20" i="6"/>
  <c r="X15" i="6"/>
  <c r="Y19" i="6"/>
  <c r="W18" i="6"/>
  <c r="Z17" i="6"/>
  <c r="W17" i="6"/>
  <c r="X19" i="6"/>
  <c r="X17" i="6"/>
  <c r="Z18" i="6"/>
  <c r="Z14" i="6"/>
  <c r="W15" i="6"/>
  <c r="Y14" i="6"/>
  <c r="Y5" i="6"/>
  <c r="W5" i="6"/>
  <c r="X5" i="6"/>
  <c r="G26" i="6" l="1"/>
  <c r="K30" i="6"/>
  <c r="K31" i="6"/>
  <c r="K3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Vaughn, Mike S (KYTC)</author>
  </authors>
  <commentList>
    <comment ref="S2" authorId="0" shapeId="0" xr:uid="{A544FF48-1047-4F12-B24A-DF738B44A6E1}">
      <text>
        <r>
          <rPr>
            <b/>
            <sz val="9"/>
            <color indexed="81"/>
            <rFont val="Tahoma"/>
            <family val="2"/>
          </rPr>
          <t>Vaughn, Mike S (KYTC):</t>
        </r>
        <r>
          <rPr>
            <sz val="9"/>
            <color indexed="81"/>
            <rFont val="Tahoma"/>
            <family val="2"/>
          </rPr>
          <t xml:space="preserve">
DGA Width and DGA Depth only need to be listed IF you are proposing DGA along/under the proposed Guardrail.
NOTE:  if you are proposing DGA along/under the proposed Guardrail, then having a Typical Section that shows you want DGA along/under the proposed Guardrail is a good way to communicate the intent of the DGA quantities on the Guardrail Summary.</t>
        </r>
      </text>
    </comment>
  </commentList>
</comments>
</file>

<file path=xl/sharedStrings.xml><?xml version="1.0" encoding="utf-8"?>
<sst xmlns="http://schemas.openxmlformats.org/spreadsheetml/2006/main" count="120" uniqueCount="91">
  <si>
    <t># of Delineators</t>
  </si>
  <si>
    <t>DGA
(TONS)</t>
  </si>
  <si>
    <t>Type 4A</t>
  </si>
  <si>
    <t>Type 2A</t>
  </si>
  <si>
    <t>Type 1</t>
  </si>
  <si>
    <t>End Treatment Type 1</t>
  </si>
  <si>
    <t>End Treatment Type 4A</t>
  </si>
  <si>
    <t>DGA</t>
  </si>
  <si>
    <t>Asphalt Seal Aggregate</t>
  </si>
  <si>
    <t>Asphalt Seal Coat</t>
  </si>
  <si>
    <t>Type 3</t>
  </si>
  <si>
    <t>End Treatment Type 2A</t>
  </si>
  <si>
    <t>End Treatment Type 3</t>
  </si>
  <si>
    <t>End Treatment Type 7</t>
  </si>
  <si>
    <t>Delineator for Guardrail B/W</t>
  </si>
  <si>
    <t>Terminal Section 1</t>
  </si>
  <si>
    <t>Type 7</t>
  </si>
  <si>
    <t>Connector Type A</t>
  </si>
  <si>
    <t>Connector Type C</t>
  </si>
  <si>
    <t>Summary of Additional Materials Associated with Guardrail End Treatment Type 3</t>
  </si>
  <si>
    <t>GR Connector to Bridge End Type A</t>
  </si>
  <si>
    <t>GR Connector to Bridge End Type C</t>
  </si>
  <si>
    <t>End Treatments
&amp; Bridge End
Connectors</t>
  </si>
  <si>
    <t>Side
of
Road</t>
  </si>
  <si>
    <t>Approx.
BEGIN
Station</t>
  </si>
  <si>
    <t>Approx.
BEGIN
Milepoint</t>
  </si>
  <si>
    <t>Approx.
END
Station</t>
  </si>
  <si>
    <t>Approx.
END
Milepoint</t>
  </si>
  <si>
    <t>Number
of Radius
Rail</t>
  </si>
  <si>
    <t>Proposed
Length
(LF)</t>
  </si>
  <si>
    <t>Remarks</t>
  </si>
  <si>
    <t>Connector Type A-1</t>
  </si>
  <si>
    <t>Connector Type D</t>
  </si>
  <si>
    <t>Existing
Length
(LF)</t>
  </si>
  <si>
    <t>Proposed Guardrail to be Constructed</t>
  </si>
  <si>
    <t>Existing Guardrail to be Removed</t>
  </si>
  <si>
    <t>DGA
Width
(ft)</t>
  </si>
  <si>
    <t>DGA
Depth
(inch)</t>
  </si>
  <si>
    <t>Pay Length
Beginning ET</t>
  </si>
  <si>
    <t>Pay Length
Ending ET</t>
  </si>
  <si>
    <t>End Treatment Pay Lengths only Apply to New Guardrail and DO NOT apply to Remove Guardrail</t>
  </si>
  <si>
    <t>Rough Average
based on Field Review</t>
  </si>
  <si>
    <t>County</t>
  </si>
  <si>
    <t>Guardrail Summary</t>
  </si>
  <si>
    <t>&lt;COUNTY&gt;</t>
  </si>
  <si>
    <t>Route</t>
  </si>
  <si>
    <t>Summary of Items</t>
  </si>
  <si>
    <t>Notes:</t>
  </si>
  <si>
    <t>Begin/End Milepoints are estimated to include the entire length of the Rail AND the End Treatments.  The Engineer may adjust the proposed guardrail termini to ensure proper installation of the guardrail system.</t>
  </si>
  <si>
    <t>DO NOT PRINT THESE COLUMNS</t>
  </si>
  <si>
    <t>Asphalt
Seal
Aggregate
(TONS)</t>
  </si>
  <si>
    <t>Asphalt
Seal
Coat
(TONS)</t>
  </si>
  <si>
    <t>GR Connector to Bridge End Type A-1</t>
  </si>
  <si>
    <t>GR Connector to Bridge End Type D</t>
  </si>
  <si>
    <t>EACH</t>
  </si>
  <si>
    <t>TONS</t>
  </si>
  <si>
    <t>Terminal Section No. 1</t>
  </si>
  <si>
    <t>LF</t>
  </si>
  <si>
    <t>Remove Guardrail</t>
  </si>
  <si>
    <t>Type of Guardrail</t>
  </si>
  <si>
    <t>Guardrail-Steel W Beam-S Face A</t>
  </si>
  <si>
    <t>Guardrail-Steel W Beam-S Face</t>
  </si>
  <si>
    <t>G/R Steel W Beam-S Face (7 FT Post)</t>
  </si>
  <si>
    <t>Proposed
BEGINNING
Treatment</t>
  </si>
  <si>
    <t>Proposed
ENDING
Treatment</t>
  </si>
  <si>
    <t>Single Face A</t>
  </si>
  <si>
    <t>Type of Bridge Guardrail</t>
  </si>
  <si>
    <t>Guardrail-Bridge Case I</t>
  </si>
  <si>
    <t>Guardrail-Bridge Case I-A</t>
  </si>
  <si>
    <t>Guardrail-Bridge Case I-B</t>
  </si>
  <si>
    <t>Guardrail-Bridge Case II</t>
  </si>
  <si>
    <t>Metal End
Section
TY 2 - 18"
(EACH)</t>
  </si>
  <si>
    <t>Concrete
for End
Anchor
(CY)</t>
  </si>
  <si>
    <t>18"
Pipe
(LF)</t>
  </si>
  <si>
    <t>Approx.
Milepoint
of Proposed
ET Type 3</t>
  </si>
  <si>
    <t>Approx.
Station of
Proposed
ET Type 3</t>
  </si>
  <si>
    <t>Embankment
In Place
(CY)</t>
  </si>
  <si>
    <t>Channel
Lining
Class 2
(TON)</t>
  </si>
  <si>
    <t>TOTALS:</t>
  </si>
  <si>
    <t>Connect to Existing</t>
  </si>
  <si>
    <t>Proposed G/R
Length Override
(out to out length)</t>
  </si>
  <si>
    <t>Existing G/R
Length Override
(out to out length)</t>
  </si>
  <si>
    <t>Use when mainline stationing/MPs do not accurately calculate the lengths in columns H &amp; Q</t>
  </si>
  <si>
    <t>&lt;select Bridge G/R Case or Leave Blank&gt;</t>
  </si>
  <si>
    <t>Thrie-Beam Transition (TL-2)</t>
  </si>
  <si>
    <t>Thrie-Beam Transition (TL-3)</t>
  </si>
  <si>
    <t>Type of Guardrail Delineator</t>
  </si>
  <si>
    <t>Delineator for Guardrail M/Y</t>
  </si>
  <si>
    <t>Delineator for Guardrail M/W</t>
  </si>
  <si>
    <t>&lt;select Delineator Type or Leave Blank&gt;</t>
  </si>
  <si>
    <t>&lt;select Guardrail Type&gt;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</si>
</sst>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00"/>
    <numFmt numFmtId="166" formatCode="0\ &quot;LF&quot;"/>
    <numFmt numFmtId="167" formatCode="0\ &quot;CY&quot;"/>
    <numFmt numFmtId="168" formatCode="0\ &quot;EA&quot;"/>
    <numFmt numFmtId="169" formatCode="0\ &quot;TON&quot;"/>
    <numFmt numFmtId="170" formatCode="#,##0.0"/>
    <numFmt numFmtId="171" formatCode="0.00\ &quot;CY&quot;"/>
    <numFmt numFmtId="172" formatCode="0\+00"/>
  </numFmts>
  <fonts count="15" x14ac:knownFonts="1">
    <font>
      <sz val="10"/>
      <name val="Arial"/>
    </font>
    <font>
      <sz val="10"/>
      <name val="Arial"/>
      <family val="2"/>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b/>
      <sz val="10"/>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2"/>
      <name val="Calibri"/>
      <family val="2"/>
      <scheme val="minor"/>
    </font>
    <font>
      <b/>
      <sz val="14"/>
      <name val="Calibri"/>
      <family val="2"/>
      <scheme val="minor"/>
    </font>
    <font>
      <b/>
      <sz val="10"/>
      <name val="Calibri"/>
      <family val="2"/>
      <scheme val="minor"/>
    </font>
    <font>
      <sz val="9"/>
      <color indexed="81"/>
      <name val="Tahoma"/>
      <family val="2"/>
    </font>
    <font>
      <b/>
      <sz val="9"/>
      <color indexed="81"/>
      <name val="Tahoma"/>
      <family val="2"/>
    </font>
  </fonts>
  <fills count="6">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1" fillId="0" borderId="0"/>
  </cellStyleXfs>
  <cellXfs count="112">
    <xf numFmtId="0" fontId="0" fillId="0" borderId="0" xfId="0"/>
    <xf numFmtId="0" fontId="0" fillId="0" borderId="0" xfId="0" applyAlignment="1">
      <alignment horizontal="center" vertical="center"/>
    </xf>
    <xf numFmtId="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5" fontId="4" fillId="0" borderId="1" xfId="0" applyNumberFormat="1" applyFont="1" applyBorder="1" applyAlignment="1">
      <alignment horizontal="center" vertical="center" wrapText="1"/>
    </xf>
    <xf numFmtId="172" fontId="4"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center" vertical="center"/>
    </xf>
    <xf numFmtId="172" fontId="2" fillId="0" borderId="1" xfId="0" applyNumberFormat="1"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indent="1"/>
    </xf>
    <xf numFmtId="172" fontId="4" fillId="0" borderId="0" xfId="0" applyNumberFormat="1" applyFont="1" applyAlignment="1">
      <alignment vertical="center" wrapText="1"/>
    </xf>
    <xf numFmtId="165" fontId="4" fillId="0" borderId="0" xfId="0" applyNumberFormat="1" applyFont="1" applyAlignment="1">
      <alignment vertical="center" wrapText="1"/>
    </xf>
    <xf numFmtId="164" fontId="4" fillId="0" borderId="0" xfId="0" applyNumberFormat="1" applyFont="1" applyAlignment="1">
      <alignment horizontal="center" vertical="center" wrapText="1"/>
    </xf>
    <xf numFmtId="0" fontId="4" fillId="0" borderId="0" xfId="0" applyFont="1" applyAlignment="1">
      <alignment horizontal="left" vertical="center" wrapText="1"/>
    </xf>
    <xf numFmtId="172" fontId="4"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0" fontId="4" fillId="0" borderId="0" xfId="0" applyFont="1" applyAlignment="1">
      <alignment horizontal="right" vertical="center" wrapText="1" indent="1"/>
    </xf>
    <xf numFmtId="0" fontId="5" fillId="0" borderId="1" xfId="0" applyFont="1" applyBorder="1" applyAlignment="1">
      <alignment horizontal="center" vertical="center"/>
    </xf>
    <xf numFmtId="0" fontId="4" fillId="0" borderId="1" xfId="0" applyFont="1" applyBorder="1" applyAlignment="1">
      <alignment vertical="center"/>
    </xf>
    <xf numFmtId="0" fontId="4" fillId="0" borderId="0" xfId="0" applyFont="1" applyAlignment="1">
      <alignment horizontal="right" vertical="center"/>
    </xf>
    <xf numFmtId="0" fontId="4" fillId="0" borderId="0" xfId="0" applyFont="1" applyAlignment="1">
      <alignment vertical="center"/>
    </xf>
    <xf numFmtId="172" fontId="4"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172" fontId="4" fillId="0" borderId="1" xfId="0" applyNumberFormat="1" applyFont="1" applyFill="1" applyBorder="1" applyAlignment="1">
      <alignment horizontal="center" vertical="center"/>
    </xf>
    <xf numFmtId="0" fontId="4" fillId="0" borderId="1" xfId="0" applyFont="1" applyBorder="1" applyAlignment="1">
      <alignment horizontal="left" vertical="center" wrapText="1"/>
    </xf>
    <xf numFmtId="165" fontId="4" fillId="0" borderId="0" xfId="0" applyNumberFormat="1" applyFont="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vertical="center" wrapText="1"/>
    </xf>
    <xf numFmtId="172" fontId="4" fillId="0" borderId="0" xfId="0" applyNumberFormat="1" applyFont="1" applyBorder="1" applyAlignment="1">
      <alignment horizontal="center" vertical="center" wrapText="1"/>
    </xf>
    <xf numFmtId="165" fontId="4" fillId="0" borderId="0" xfId="0" applyNumberFormat="1" applyFont="1" applyBorder="1" applyAlignment="1">
      <alignment horizontal="center" vertical="center" wrapText="1"/>
    </xf>
    <xf numFmtId="165" fontId="4" fillId="0" borderId="0" xfId="0" applyNumberFormat="1" applyFont="1" applyFill="1" applyBorder="1" applyAlignment="1">
      <alignment horizontal="right" vertical="center" wrapText="1" indent="1"/>
    </xf>
    <xf numFmtId="170" fontId="4" fillId="0" borderId="0" xfId="0" applyNumberFormat="1" applyFont="1" applyFill="1" applyBorder="1" applyAlignment="1">
      <alignment horizontal="center" vertical="center" wrapText="1"/>
    </xf>
    <xf numFmtId="172" fontId="4" fillId="0" borderId="0" xfId="0" applyNumberFormat="1" applyFont="1" applyAlignment="1">
      <alignment horizontal="center" vertical="center"/>
    </xf>
    <xf numFmtId="165" fontId="4" fillId="0" borderId="0" xfId="0" applyNumberFormat="1" applyFont="1" applyAlignment="1">
      <alignment horizontal="center" vertical="center"/>
    </xf>
    <xf numFmtId="172" fontId="4" fillId="0" borderId="0" xfId="0" applyNumberFormat="1" applyFont="1" applyFill="1" applyAlignment="1">
      <alignment wrapText="1"/>
    </xf>
    <xf numFmtId="165" fontId="4" fillId="0" borderId="0" xfId="0" applyNumberFormat="1" applyFont="1" applyFill="1" applyAlignment="1">
      <alignment horizontal="left" wrapText="1"/>
    </xf>
    <xf numFmtId="172" fontId="4" fillId="0" borderId="0" xfId="0" applyNumberFormat="1" applyFont="1" applyFill="1" applyAlignment="1">
      <alignment vertical="center" wrapText="1"/>
    </xf>
    <xf numFmtId="165" fontId="4" fillId="0" borderId="0" xfId="0" applyNumberFormat="1" applyFont="1" applyFill="1" applyAlignment="1">
      <alignment vertical="center" wrapText="1"/>
    </xf>
    <xf numFmtId="3" fontId="4" fillId="0" borderId="1" xfId="1" applyNumberFormat="1" applyFont="1" applyBorder="1" applyAlignment="1">
      <alignment horizontal="center" vertical="center" wrapText="1"/>
    </xf>
    <xf numFmtId="4" fontId="4" fillId="0" borderId="0" xfId="0" applyNumberFormat="1" applyFont="1" applyAlignment="1">
      <alignment horizontal="center" vertical="center" wrapText="1"/>
    </xf>
    <xf numFmtId="4" fontId="4" fillId="0" borderId="0" xfId="0" applyNumberFormat="1" applyFont="1" applyAlignment="1">
      <alignment vertical="center" wrapText="1"/>
    </xf>
    <xf numFmtId="4" fontId="2" fillId="0" borderId="1" xfId="0" applyNumberFormat="1" applyFont="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4" fontId="4" fillId="0" borderId="1" xfId="0" applyNumberFormat="1" applyFont="1" applyBorder="1" applyAlignment="1">
      <alignment horizontal="center" vertical="center" wrapText="1"/>
    </xf>
    <xf numFmtId="4" fontId="4" fillId="0" borderId="0" xfId="0" applyNumberFormat="1" applyFont="1" applyAlignment="1">
      <alignment vertical="center"/>
    </xf>
    <xf numFmtId="4" fontId="7" fillId="0" borderId="0" xfId="0" applyNumberFormat="1" applyFont="1" applyBorder="1" applyAlignment="1">
      <alignment vertical="center"/>
    </xf>
    <xf numFmtId="4" fontId="3" fillId="0" borderId="0" xfId="0" applyNumberFormat="1" applyFont="1" applyAlignment="1">
      <alignment horizontal="center" vertical="center" wrapText="1"/>
    </xf>
    <xf numFmtId="4" fontId="6" fillId="0" borderId="2" xfId="0" applyNumberFormat="1" applyFont="1" applyBorder="1" applyAlignment="1">
      <alignment horizontal="center" vertical="center"/>
    </xf>
    <xf numFmtId="0" fontId="10" fillId="0" borderId="1" xfId="0" applyFont="1" applyBorder="1" applyAlignment="1">
      <alignment vertical="center"/>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1" applyFont="1" applyBorder="1" applyAlignment="1">
      <alignment horizontal="center" vertical="center" wrapText="1"/>
    </xf>
    <xf numFmtId="4" fontId="4" fillId="0" borderId="1" xfId="1" applyNumberFormat="1" applyFont="1" applyBorder="1" applyAlignment="1">
      <alignment horizontal="center" vertical="center" wrapText="1"/>
    </xf>
    <xf numFmtId="0" fontId="4" fillId="0" borderId="1" xfId="1" applyFont="1" applyBorder="1" applyAlignment="1">
      <alignment horizontal="center" vertical="center" wrapText="1"/>
    </xf>
    <xf numFmtId="165" fontId="4" fillId="0" borderId="1" xfId="0" applyNumberFormat="1" applyFont="1" applyFill="1" applyBorder="1" applyAlignment="1">
      <alignment horizontal="center" wrapText="1"/>
    </xf>
    <xf numFmtId="0" fontId="4" fillId="0" borderId="1" xfId="0" applyFont="1" applyBorder="1" applyAlignment="1">
      <alignment horizontal="right" vertical="center" wrapText="1" indent="1"/>
    </xf>
    <xf numFmtId="0" fontId="4" fillId="0" borderId="0" xfId="1" applyFont="1" applyBorder="1" applyAlignment="1">
      <alignment horizontal="center" vertical="center" wrapText="1"/>
    </xf>
    <xf numFmtId="0" fontId="4" fillId="0" borderId="5" xfId="0" applyFont="1" applyBorder="1" applyAlignment="1">
      <alignment horizontal="center" vertical="center" wrapText="1"/>
    </xf>
    <xf numFmtId="0" fontId="5" fillId="0" borderId="0" xfId="0" applyFont="1" applyAlignment="1">
      <alignment horizontal="center" vertical="center" wrapText="1"/>
    </xf>
    <xf numFmtId="169" fontId="4" fillId="0" borderId="1" xfId="0" applyNumberFormat="1" applyFont="1" applyBorder="1" applyAlignment="1">
      <alignment horizontal="center" vertical="center" wrapText="1"/>
    </xf>
    <xf numFmtId="0" fontId="4" fillId="0" borderId="0" xfId="0" applyFont="1" applyFill="1" applyAlignment="1">
      <alignment vertical="center" wrapText="1"/>
    </xf>
    <xf numFmtId="166" fontId="5" fillId="0" borderId="1" xfId="0" applyNumberFormat="1" applyFont="1" applyBorder="1" applyAlignment="1">
      <alignment horizontal="center" vertical="center"/>
    </xf>
    <xf numFmtId="171" fontId="5" fillId="0" borderId="1" xfId="0" applyNumberFormat="1" applyFont="1" applyBorder="1" applyAlignment="1">
      <alignment horizontal="center" vertical="center"/>
    </xf>
    <xf numFmtId="168" fontId="5" fillId="0" borderId="1" xfId="0" applyNumberFormat="1" applyFont="1" applyBorder="1" applyAlignment="1">
      <alignment horizontal="center" vertical="center" wrapText="1"/>
    </xf>
    <xf numFmtId="167" fontId="5" fillId="0" borderId="1" xfId="0" applyNumberFormat="1" applyFont="1" applyBorder="1" applyAlignment="1">
      <alignment horizontal="center" vertical="center" wrapText="1"/>
    </xf>
    <xf numFmtId="169" fontId="5"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xf>
    <xf numFmtId="1" fontId="4" fillId="0" borderId="1" xfId="0" applyNumberFormat="1" applyFont="1" applyBorder="1" applyAlignment="1">
      <alignment horizontal="center" vertical="center"/>
    </xf>
    <xf numFmtId="169" fontId="5" fillId="0" borderId="6" xfId="0" applyNumberFormat="1" applyFont="1" applyBorder="1" applyAlignment="1">
      <alignment horizontal="center" vertical="center" wrapText="1"/>
    </xf>
    <xf numFmtId="0" fontId="5" fillId="5" borderId="1" xfId="0" applyFont="1" applyFill="1" applyBorder="1" applyAlignment="1">
      <alignment horizontal="center" vertical="center" wrapText="1"/>
    </xf>
    <xf numFmtId="0" fontId="4" fillId="0" borderId="1" xfId="1" applyFont="1" applyBorder="1" applyAlignment="1">
      <alignment horizontal="right" vertical="center" wrapText="1" indent="1"/>
    </xf>
    <xf numFmtId="0" fontId="4" fillId="0" borderId="7" xfId="0" applyFont="1" applyBorder="1" applyAlignment="1">
      <alignment horizontal="center" vertical="center" wrapText="1"/>
    </xf>
    <xf numFmtId="0" fontId="4" fillId="0" borderId="1" xfId="0" applyFont="1" applyBorder="1" applyAlignment="1">
      <alignment horizontal="right" vertical="center" indent="1"/>
    </xf>
    <xf numFmtId="0" fontId="4" fillId="0" borderId="0" xfId="0" applyFont="1" applyAlignment="1">
      <alignment horizontal="center" vertical="center"/>
    </xf>
    <xf numFmtId="3" fontId="4" fillId="0" borderId="1" xfId="1" applyNumberFormat="1" applyFont="1" applyBorder="1" applyAlignment="1">
      <alignment horizontal="center" vertical="center" wrapText="1"/>
    </xf>
    <xf numFmtId="3"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172" fontId="4" fillId="0" borderId="1" xfId="0" applyNumberFormat="1" applyFont="1" applyBorder="1" applyAlignment="1">
      <alignment horizontal="right" vertical="center" wrapText="1" indent="1"/>
    </xf>
    <xf numFmtId="0" fontId="4" fillId="0" borderId="1" xfId="1" applyFont="1" applyBorder="1" applyAlignment="1">
      <alignment horizontal="right" vertical="center" wrapText="1" indent="1"/>
    </xf>
    <xf numFmtId="0" fontId="5" fillId="0" borderId="1" xfId="1" applyFont="1" applyBorder="1" applyAlignment="1">
      <alignment horizontal="center" vertical="center" wrapText="1"/>
    </xf>
    <xf numFmtId="0" fontId="5" fillId="2" borderId="1" xfId="0" applyFont="1" applyFill="1" applyBorder="1" applyAlignment="1">
      <alignment horizontal="center" vertical="center" wrapText="1"/>
    </xf>
    <xf numFmtId="4" fontId="5"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xf>
    <xf numFmtId="165" fontId="10" fillId="0" borderId="1" xfId="0" applyNumberFormat="1" applyFont="1" applyBorder="1" applyAlignment="1">
      <alignment horizontal="center" vertical="center"/>
    </xf>
    <xf numFmtId="4" fontId="7" fillId="0" borderId="0" xfId="0" applyNumberFormat="1" applyFont="1" applyBorder="1" applyAlignment="1">
      <alignment horizontal="right" vertical="center"/>
    </xf>
    <xf numFmtId="4" fontId="7" fillId="0" borderId="0" xfId="0" applyNumberFormat="1" applyFont="1" applyBorder="1" applyAlignment="1">
      <alignment horizontal="left" vertical="center"/>
    </xf>
    <xf numFmtId="4" fontId="8" fillId="0" borderId="3" xfId="0" applyNumberFormat="1" applyFont="1" applyBorder="1" applyAlignment="1">
      <alignment horizontal="left" vertical="center" wrapText="1"/>
    </xf>
    <xf numFmtId="4" fontId="8" fillId="0" borderId="3" xfId="0" applyNumberFormat="1" applyFont="1" applyBorder="1" applyAlignment="1">
      <alignment horizontal="left" vertical="center"/>
    </xf>
    <xf numFmtId="4" fontId="8" fillId="0" borderId="4" xfId="0" applyNumberFormat="1" applyFont="1" applyBorder="1" applyAlignment="1">
      <alignment horizontal="left" vertical="center"/>
    </xf>
    <xf numFmtId="0" fontId="5" fillId="3" borderId="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1" fillId="0" borderId="0" xfId="0"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41"/>
  <sheetViews>
    <sheetView tabSelected="1" workbookViewId="0">
      <selection activeCell="A2" sqref="A2"/>
    </sheetView>
  </sheetViews>
  <sheetFormatPr defaultColWidth="8.85546875" defaultRowHeight="15" x14ac:dyDescent="0.2"/>
  <cols>
    <col min="1" max="1" width="6.42578125" style="9" customWidth="1"/>
    <col min="2" max="2" width="15.28515625" style="9" customWidth="1"/>
    <col min="3" max="3" width="8.5703125" style="17" customWidth="1"/>
    <col min="4" max="4" width="10.140625" style="18" customWidth="1"/>
    <col min="5" max="5" width="8.5703125" style="17" customWidth="1"/>
    <col min="6" max="6" width="10.140625" style="18" customWidth="1"/>
    <col min="7" max="7" width="15.28515625" style="19" customWidth="1"/>
    <col min="8" max="8" width="9.7109375" style="53" customWidth="1"/>
    <col min="9" max="9" width="9.42578125" style="8" customWidth="1"/>
    <col min="10" max="10" width="38.5703125" style="20" customWidth="1"/>
    <col min="11" max="11" width="0.7109375" style="9" customWidth="1"/>
    <col min="12" max="12" width="6.42578125" style="18" customWidth="1"/>
    <col min="13" max="13" width="8.5703125" style="21" customWidth="1"/>
    <col min="14" max="14" width="10.140625" style="22" customWidth="1"/>
    <col min="15" max="15" width="8.5703125" style="21" customWidth="1"/>
    <col min="16" max="16" width="10.140625" style="18" customWidth="1"/>
    <col min="17" max="17" width="9.7109375" style="54" customWidth="1"/>
    <col min="18" max="18" width="4.28515625" style="23" customWidth="1"/>
    <col min="19" max="20" width="10.7109375" style="8" customWidth="1"/>
    <col min="21" max="22" width="21.42578125" style="8" customWidth="1"/>
    <col min="23" max="23" width="13.140625" style="8" bestFit="1" customWidth="1"/>
    <col min="24" max="24" width="12.140625" style="53" customWidth="1"/>
    <col min="25" max="25" width="9.42578125" style="53" customWidth="1"/>
    <col min="26" max="26" width="11.28515625" style="8" bestFit="1" customWidth="1"/>
    <col min="27" max="28" width="22.85546875" style="8" customWidth="1"/>
    <col min="29" max="16384" width="8.85546875" style="9"/>
  </cols>
  <sheetData>
    <row r="1" spans="1:28" ht="18.75" customHeight="1" x14ac:dyDescent="0.2">
      <c r="A1" s="102" t="s">
        <v>43</v>
      </c>
      <c r="B1" s="102"/>
      <c r="C1" s="102"/>
      <c r="D1" s="102"/>
      <c r="E1" s="102"/>
      <c r="F1" s="102"/>
      <c r="G1" s="102" t="s">
        <v>44</v>
      </c>
      <c r="H1" s="102"/>
      <c r="I1" s="102"/>
      <c r="J1" s="60" t="s">
        <v>42</v>
      </c>
      <c r="K1" s="60"/>
      <c r="L1" s="103" t="s">
        <v>45</v>
      </c>
      <c r="M1" s="103"/>
      <c r="N1" s="103"/>
      <c r="O1" s="103"/>
      <c r="P1" s="103"/>
      <c r="Q1" s="60"/>
      <c r="S1" s="98" t="s">
        <v>49</v>
      </c>
      <c r="T1" s="98"/>
      <c r="U1" s="98"/>
      <c r="V1" s="98"/>
      <c r="W1" s="98"/>
      <c r="X1" s="98"/>
      <c r="Y1" s="98"/>
      <c r="Z1" s="98"/>
      <c r="AA1" s="98"/>
      <c r="AB1" s="98"/>
    </row>
    <row r="2" spans="1:28" s="14" customFormat="1" ht="15" customHeight="1" x14ac:dyDescent="0.2">
      <c r="A2" s="62" t="s">
        <v>47</v>
      </c>
      <c r="B2" s="104" t="s">
        <v>48</v>
      </c>
      <c r="C2" s="105"/>
      <c r="D2" s="105"/>
      <c r="E2" s="105"/>
      <c r="F2" s="105"/>
      <c r="G2" s="105"/>
      <c r="H2" s="105"/>
      <c r="I2" s="105"/>
      <c r="J2" s="105"/>
      <c r="K2" s="105"/>
      <c r="L2" s="105"/>
      <c r="M2" s="105"/>
      <c r="N2" s="105"/>
      <c r="O2" s="105"/>
      <c r="P2" s="105"/>
      <c r="Q2" s="106"/>
      <c r="R2" s="16"/>
      <c r="S2" s="107" t="s">
        <v>41</v>
      </c>
      <c r="T2" s="107"/>
      <c r="U2" s="110" t="s">
        <v>82</v>
      </c>
      <c r="V2" s="110"/>
      <c r="W2" s="15"/>
      <c r="X2" s="61"/>
      <c r="Y2" s="61"/>
      <c r="Z2" s="15"/>
      <c r="AA2" s="109" t="s">
        <v>40</v>
      </c>
      <c r="AB2" s="109"/>
    </row>
    <row r="3" spans="1:28" s="10" customFormat="1" ht="15.75" customHeight="1" x14ac:dyDescent="0.2">
      <c r="A3" s="100" t="s">
        <v>34</v>
      </c>
      <c r="B3" s="100"/>
      <c r="C3" s="100"/>
      <c r="D3" s="100"/>
      <c r="E3" s="100"/>
      <c r="F3" s="100"/>
      <c r="G3" s="100"/>
      <c r="H3" s="100"/>
      <c r="I3" s="100"/>
      <c r="J3" s="100"/>
      <c r="K3" s="63"/>
      <c r="L3" s="101" t="s">
        <v>35</v>
      </c>
      <c r="M3" s="101"/>
      <c r="N3" s="101"/>
      <c r="O3" s="101"/>
      <c r="P3" s="101"/>
      <c r="Q3" s="101"/>
      <c r="R3" s="11"/>
      <c r="S3" s="108"/>
      <c r="T3" s="108"/>
      <c r="U3" s="110"/>
      <c r="V3" s="110"/>
      <c r="W3" s="12"/>
      <c r="X3" s="99" t="s">
        <v>50</v>
      </c>
      <c r="Y3" s="99" t="s">
        <v>51</v>
      </c>
      <c r="Z3" s="12"/>
      <c r="AA3" s="109"/>
      <c r="AB3" s="109"/>
    </row>
    <row r="4" spans="1:28" s="27" customFormat="1" ht="45" customHeight="1" x14ac:dyDescent="0.2">
      <c r="A4" s="2" t="s">
        <v>23</v>
      </c>
      <c r="B4" s="2" t="s">
        <v>63</v>
      </c>
      <c r="C4" s="13" t="s">
        <v>24</v>
      </c>
      <c r="D4" s="6" t="s">
        <v>25</v>
      </c>
      <c r="E4" s="13" t="s">
        <v>26</v>
      </c>
      <c r="F4" s="6" t="s">
        <v>27</v>
      </c>
      <c r="G4" s="2" t="s">
        <v>64</v>
      </c>
      <c r="H4" s="55" t="s">
        <v>29</v>
      </c>
      <c r="I4" s="7" t="s">
        <v>28</v>
      </c>
      <c r="J4" s="24" t="s">
        <v>30</v>
      </c>
      <c r="K4" s="25"/>
      <c r="L4" s="2" t="s">
        <v>23</v>
      </c>
      <c r="M4" s="13" t="s">
        <v>24</v>
      </c>
      <c r="N4" s="6" t="s">
        <v>25</v>
      </c>
      <c r="O4" s="13" t="s">
        <v>26</v>
      </c>
      <c r="P4" s="6" t="s">
        <v>27</v>
      </c>
      <c r="Q4" s="55" t="s">
        <v>33</v>
      </c>
      <c r="R4" s="26"/>
      <c r="S4" s="64" t="s">
        <v>36</v>
      </c>
      <c r="T4" s="64" t="s">
        <v>37</v>
      </c>
      <c r="U4" s="87" t="s">
        <v>80</v>
      </c>
      <c r="V4" s="87" t="s">
        <v>81</v>
      </c>
      <c r="W4" s="66" t="s">
        <v>1</v>
      </c>
      <c r="X4" s="99"/>
      <c r="Y4" s="99"/>
      <c r="Z4" s="67" t="s">
        <v>0</v>
      </c>
      <c r="AA4" s="65" t="s">
        <v>38</v>
      </c>
      <c r="AB4" s="65" t="s">
        <v>39</v>
      </c>
    </row>
    <row r="5" spans="1:28" x14ac:dyDescent="0.2">
      <c r="A5" s="3"/>
      <c r="B5" s="3"/>
      <c r="C5" s="5"/>
      <c r="D5" s="4">
        <f>C5/5280</f>
        <v>0</v>
      </c>
      <c r="E5" s="28"/>
      <c r="F5" s="4">
        <f>E5/5280</f>
        <v>0</v>
      </c>
      <c r="G5" s="30"/>
      <c r="H5" s="56">
        <f>IF(ISNUMBER(U5),U5-AA5-AB5+(0.3*I5*12.5),(CEILING(E5-C5,12.5))-AA5-AB5+(0.3*I5*12.5))</f>
        <v>0</v>
      </c>
      <c r="I5" s="31"/>
      <c r="J5" s="32"/>
      <c r="K5" s="33"/>
      <c r="L5" s="3"/>
      <c r="M5" s="5"/>
      <c r="N5" s="4">
        <f>M5/5280</f>
        <v>0</v>
      </c>
      <c r="O5" s="5"/>
      <c r="P5" s="4">
        <f>O5/5280</f>
        <v>0</v>
      </c>
      <c r="Q5" s="58">
        <f>IF(ISNUMBER(V5),V5,(CEILING(O5-M5,12.5)))</f>
        <v>0</v>
      </c>
      <c r="S5" s="3"/>
      <c r="T5" s="3"/>
      <c r="U5" s="3"/>
      <c r="V5" s="3"/>
      <c r="W5" s="3">
        <f t="shared" ref="W5:W21" si="0">ROUNDUP((H5+AA5+AB5)*S5/9*115*T5/2000,0)</f>
        <v>0</v>
      </c>
      <c r="X5" s="58">
        <f t="shared" ref="X5:X21" si="1">ROUNDUP((((H5+AA5+AB5)*S5/9)*50/2000),2)</f>
        <v>0</v>
      </c>
      <c r="Y5" s="58">
        <f t="shared" ref="Y5:Y21" si="2">ROUNDUP((((H5+AA5+AB5)*S5/9)*6/2000),2)</f>
        <v>0</v>
      </c>
      <c r="Z5" s="31">
        <f>ROUNDUP((H5/50),0)</f>
        <v>0</v>
      </c>
      <c r="AA5" s="3">
        <f>IF(B5="Type 4A",50,IF(B5="Type 1",50,IF(B5="Type 3",0,IF(B5="Type 2A",0,IF(B5="Type 7",50,IF(B5="Single Face A",25,IF(B5="Connector Type A",0,IF(B5="Connector Type A-1",0,IF(B5="Connector Type C",25,IF(B5="Connector Type D",0,IF(B5="Terminal Section 1",0,IF(B5="Thrie-Beam Transition (TL-2)",9.375,IF(B5="Thrie-Beam Transition (TL-3)",18.75,0)))))))))))))</f>
        <v>0</v>
      </c>
      <c r="AB5" s="3">
        <f>IF(G5="Type 4A",50,IF(G5="Type 1",50,IF(G5="Type 3",0,IF(G5="Type 2A",0,IF(G5="Type 7",50,IF(G5="Single Face A",25,IF(G5="Connector Type A",0,IF(G5="Connector Type A-1",0,IF(G5="Connector Type C",25,IF(G5="Connector Type D",0,IF(G5="Terminal Section 1",0,IF(G5="Thrie-Beam Guardrail Transition (TL-2)",9.375,IF(G5="Thrie-Beam Guardrail Transition (TL-3)",18.75,0)))))))))))))</f>
        <v>0</v>
      </c>
    </row>
    <row r="6" spans="1:28" x14ac:dyDescent="0.2">
      <c r="A6" s="3"/>
      <c r="B6" s="3"/>
      <c r="C6" s="28"/>
      <c r="D6" s="4">
        <f t="shared" ref="D6:D21" si="3">C6/5280</f>
        <v>0</v>
      </c>
      <c r="E6" s="28"/>
      <c r="F6" s="4">
        <f t="shared" ref="F6:F21" si="4">E6/5280</f>
        <v>0</v>
      </c>
      <c r="G6" s="30"/>
      <c r="H6" s="56">
        <f t="shared" ref="H6:H21" si="5">IF(ISNUMBER(U6),U6-AA6-AB6+(0.3*I6*12.5),(CEILING(E6-C6,12.5))-AA6-AB6+(0.3*I6*12.5))</f>
        <v>0</v>
      </c>
      <c r="I6" s="31"/>
      <c r="J6" s="32"/>
      <c r="K6" s="33"/>
      <c r="L6" s="3"/>
      <c r="M6" s="5"/>
      <c r="N6" s="4">
        <f t="shared" ref="N6:N21" si="6">M6/5280</f>
        <v>0</v>
      </c>
      <c r="O6" s="5"/>
      <c r="P6" s="4">
        <f t="shared" ref="P6:P21" si="7">O6/5280</f>
        <v>0</v>
      </c>
      <c r="Q6" s="58">
        <f>IF(ISNUMBER(V6),V6,(CEILING(O6-M6,12.5)))</f>
        <v>0</v>
      </c>
      <c r="S6" s="3"/>
      <c r="T6" s="3"/>
      <c r="U6" s="3"/>
      <c r="V6" s="3"/>
      <c r="W6" s="3">
        <f t="shared" si="0"/>
        <v>0</v>
      </c>
      <c r="X6" s="58">
        <f t="shared" si="1"/>
        <v>0</v>
      </c>
      <c r="Y6" s="58">
        <f t="shared" si="2"/>
        <v>0</v>
      </c>
      <c r="Z6" s="31">
        <f t="shared" ref="Z6:Z21" si="8">ROUNDUP((H6/50),0)</f>
        <v>0</v>
      </c>
      <c r="AA6" s="3">
        <f t="shared" ref="AA6:AA21" si="9">IF(B6="Type 4A",50,IF(B6="Type 1",50,IF(B6="Type 3",0,IF(B6="Type 2A",0,IF(B6="Type 7",50,IF(B6="Single Face A",25,IF(B6="Connector Type A",0,IF(B6="Connector Type A-1",0,IF(B6="Connector Type C",25,IF(B6="Connector Type D",0,IF(B6="Terminal Section 1",0,IF(B6="Thrie-Beam Transition (TL-2)",9.375,IF(B6="Thrie-Beam Transition (TL-3)",18.75,0)))))))))))))</f>
        <v>0</v>
      </c>
      <c r="AB6" s="3">
        <f t="shared" ref="AB6:AB21" si="10">IF(G6="Type 4A",50,IF(G6="Type 1",50,IF(G6="Type 3",0,IF(G6="Type 2A",0,IF(G6="Type 7",50,IF(G6="Single Face A",25,IF(G6="Connector Type A",0,IF(G6="Connector Type A-1",0,IF(G6="Connector Type C",25,IF(G6="Connector Type D",0,IF(G6="Terminal Section 1",0,IF(G6="Thrie-Beam Guardrail Transition (TL-2)",9.375,IF(G6="Thrie-Beam Guardrail Transition (TL-3)",18.75,0)))))))))))))</f>
        <v>0</v>
      </c>
    </row>
    <row r="7" spans="1:28" x14ac:dyDescent="0.2">
      <c r="A7" s="3"/>
      <c r="B7" s="3"/>
      <c r="C7" s="28"/>
      <c r="D7" s="4">
        <f t="shared" si="3"/>
        <v>0</v>
      </c>
      <c r="E7" s="28"/>
      <c r="F7" s="4">
        <f t="shared" si="4"/>
        <v>0</v>
      </c>
      <c r="G7" s="30"/>
      <c r="H7" s="56">
        <f t="shared" si="5"/>
        <v>0</v>
      </c>
      <c r="I7" s="31"/>
      <c r="J7" s="32"/>
      <c r="K7" s="33"/>
      <c r="L7" s="3"/>
      <c r="M7" s="5"/>
      <c r="N7" s="4">
        <f t="shared" si="6"/>
        <v>0</v>
      </c>
      <c r="O7" s="5"/>
      <c r="P7" s="4">
        <f t="shared" si="7"/>
        <v>0</v>
      </c>
      <c r="Q7" s="58">
        <f t="shared" ref="Q7:Q21" si="11">IF(ISNUMBER(V7),V7,(CEILING(O7-M7,12.5)))</f>
        <v>0</v>
      </c>
      <c r="S7" s="3"/>
      <c r="T7" s="3"/>
      <c r="U7" s="3"/>
      <c r="V7" s="3"/>
      <c r="W7" s="3">
        <f t="shared" si="0"/>
        <v>0</v>
      </c>
      <c r="X7" s="58">
        <f t="shared" si="1"/>
        <v>0</v>
      </c>
      <c r="Y7" s="58">
        <f t="shared" si="2"/>
        <v>0</v>
      </c>
      <c r="Z7" s="31">
        <f t="shared" si="8"/>
        <v>0</v>
      </c>
      <c r="AA7" s="3">
        <f t="shared" si="9"/>
        <v>0</v>
      </c>
      <c r="AB7" s="3">
        <f t="shared" si="10"/>
        <v>0</v>
      </c>
    </row>
    <row r="8" spans="1:28" x14ac:dyDescent="0.2">
      <c r="A8" s="3"/>
      <c r="B8" s="3"/>
      <c r="C8" s="28"/>
      <c r="D8" s="4">
        <f t="shared" si="3"/>
        <v>0</v>
      </c>
      <c r="E8" s="28"/>
      <c r="F8" s="4">
        <f t="shared" si="4"/>
        <v>0</v>
      </c>
      <c r="G8" s="30"/>
      <c r="H8" s="56">
        <f t="shared" si="5"/>
        <v>0</v>
      </c>
      <c r="I8" s="31"/>
      <c r="J8" s="32"/>
      <c r="K8" s="33"/>
      <c r="L8" s="3"/>
      <c r="M8" s="5"/>
      <c r="N8" s="4">
        <f t="shared" si="6"/>
        <v>0</v>
      </c>
      <c r="O8" s="5"/>
      <c r="P8" s="4">
        <f t="shared" si="7"/>
        <v>0</v>
      </c>
      <c r="Q8" s="58">
        <f t="shared" si="11"/>
        <v>0</v>
      </c>
      <c r="S8" s="3"/>
      <c r="T8" s="3"/>
      <c r="U8" s="3"/>
      <c r="V8" s="3"/>
      <c r="W8" s="3">
        <f t="shared" si="0"/>
        <v>0</v>
      </c>
      <c r="X8" s="58">
        <f t="shared" si="1"/>
        <v>0</v>
      </c>
      <c r="Y8" s="58">
        <f t="shared" si="2"/>
        <v>0</v>
      </c>
      <c r="Z8" s="31">
        <f t="shared" si="8"/>
        <v>0</v>
      </c>
      <c r="AA8" s="3">
        <f t="shared" si="9"/>
        <v>0</v>
      </c>
      <c r="AB8" s="3">
        <f t="shared" si="10"/>
        <v>0</v>
      </c>
    </row>
    <row r="9" spans="1:28" x14ac:dyDescent="0.2">
      <c r="A9" s="34"/>
      <c r="B9" s="3"/>
      <c r="C9" s="28"/>
      <c r="D9" s="4">
        <f t="shared" si="3"/>
        <v>0</v>
      </c>
      <c r="E9" s="28"/>
      <c r="F9" s="4">
        <f t="shared" si="4"/>
        <v>0</v>
      </c>
      <c r="G9" s="30"/>
      <c r="H9" s="56">
        <f t="shared" si="5"/>
        <v>0</v>
      </c>
      <c r="I9" s="35"/>
      <c r="J9" s="32"/>
      <c r="K9" s="33"/>
      <c r="L9" s="3"/>
      <c r="M9" s="5"/>
      <c r="N9" s="4">
        <f t="shared" si="6"/>
        <v>0</v>
      </c>
      <c r="O9" s="5"/>
      <c r="P9" s="4">
        <f t="shared" si="7"/>
        <v>0</v>
      </c>
      <c r="Q9" s="58">
        <f t="shared" si="11"/>
        <v>0</v>
      </c>
      <c r="S9" s="3"/>
      <c r="T9" s="3"/>
      <c r="U9" s="3"/>
      <c r="V9" s="3"/>
      <c r="W9" s="3">
        <f t="shared" si="0"/>
        <v>0</v>
      </c>
      <c r="X9" s="58">
        <f t="shared" si="1"/>
        <v>0</v>
      </c>
      <c r="Y9" s="58">
        <f t="shared" si="2"/>
        <v>0</v>
      </c>
      <c r="Z9" s="31">
        <f t="shared" si="8"/>
        <v>0</v>
      </c>
      <c r="AA9" s="3">
        <f t="shared" si="9"/>
        <v>0</v>
      </c>
      <c r="AB9" s="3">
        <f t="shared" si="10"/>
        <v>0</v>
      </c>
    </row>
    <row r="10" spans="1:28" x14ac:dyDescent="0.2">
      <c r="A10" s="3"/>
      <c r="B10" s="3"/>
      <c r="C10" s="28"/>
      <c r="D10" s="4">
        <f t="shared" si="3"/>
        <v>0</v>
      </c>
      <c r="E10" s="28"/>
      <c r="F10" s="4">
        <f t="shared" si="4"/>
        <v>0</v>
      </c>
      <c r="G10" s="30"/>
      <c r="H10" s="56">
        <f t="shared" si="5"/>
        <v>0</v>
      </c>
      <c r="I10" s="31"/>
      <c r="J10" s="32"/>
      <c r="K10" s="33"/>
      <c r="L10" s="3"/>
      <c r="M10" s="5"/>
      <c r="N10" s="4">
        <f t="shared" si="6"/>
        <v>0</v>
      </c>
      <c r="O10" s="5"/>
      <c r="P10" s="4">
        <f t="shared" si="7"/>
        <v>0</v>
      </c>
      <c r="Q10" s="58">
        <f t="shared" si="11"/>
        <v>0</v>
      </c>
      <c r="S10" s="3"/>
      <c r="T10" s="3"/>
      <c r="U10" s="3"/>
      <c r="V10" s="3"/>
      <c r="W10" s="3">
        <f t="shared" si="0"/>
        <v>0</v>
      </c>
      <c r="X10" s="58">
        <f t="shared" si="1"/>
        <v>0</v>
      </c>
      <c r="Y10" s="58">
        <f t="shared" si="2"/>
        <v>0</v>
      </c>
      <c r="Z10" s="31">
        <f t="shared" si="8"/>
        <v>0</v>
      </c>
      <c r="AA10" s="3">
        <f t="shared" si="9"/>
        <v>0</v>
      </c>
      <c r="AB10" s="3">
        <f t="shared" si="10"/>
        <v>0</v>
      </c>
    </row>
    <row r="11" spans="1:28" x14ac:dyDescent="0.2">
      <c r="A11" s="3"/>
      <c r="B11" s="3"/>
      <c r="C11" s="28"/>
      <c r="D11" s="4">
        <f t="shared" si="3"/>
        <v>0</v>
      </c>
      <c r="E11" s="28"/>
      <c r="F11" s="4">
        <f t="shared" si="4"/>
        <v>0</v>
      </c>
      <c r="G11" s="30"/>
      <c r="H11" s="56">
        <f t="shared" si="5"/>
        <v>0</v>
      </c>
      <c r="I11" s="31"/>
      <c r="J11" s="32"/>
      <c r="K11" s="33"/>
      <c r="L11" s="3"/>
      <c r="M11" s="5"/>
      <c r="N11" s="4">
        <f t="shared" si="6"/>
        <v>0</v>
      </c>
      <c r="O11" s="5"/>
      <c r="P11" s="4">
        <f t="shared" si="7"/>
        <v>0</v>
      </c>
      <c r="Q11" s="58">
        <f t="shared" si="11"/>
        <v>0</v>
      </c>
      <c r="S11" s="3"/>
      <c r="T11" s="3"/>
      <c r="U11" s="3"/>
      <c r="V11" s="3"/>
      <c r="W11" s="3">
        <f t="shared" si="0"/>
        <v>0</v>
      </c>
      <c r="X11" s="58">
        <f t="shared" si="1"/>
        <v>0</v>
      </c>
      <c r="Y11" s="58">
        <f t="shared" si="2"/>
        <v>0</v>
      </c>
      <c r="Z11" s="31">
        <f t="shared" si="8"/>
        <v>0</v>
      </c>
      <c r="AA11" s="3">
        <f t="shared" si="9"/>
        <v>0</v>
      </c>
      <c r="AB11" s="3">
        <f t="shared" si="10"/>
        <v>0</v>
      </c>
    </row>
    <row r="12" spans="1:28" x14ac:dyDescent="0.2">
      <c r="A12" s="31"/>
      <c r="B12" s="3"/>
      <c r="C12" s="36"/>
      <c r="D12" s="4">
        <f t="shared" si="3"/>
        <v>0</v>
      </c>
      <c r="E12" s="28"/>
      <c r="F12" s="4">
        <f t="shared" si="4"/>
        <v>0</v>
      </c>
      <c r="G12" s="30"/>
      <c r="H12" s="56">
        <f t="shared" si="5"/>
        <v>0</v>
      </c>
      <c r="I12" s="31"/>
      <c r="J12" s="32"/>
      <c r="K12" s="33"/>
      <c r="L12" s="3"/>
      <c r="M12" s="5"/>
      <c r="N12" s="4">
        <f t="shared" si="6"/>
        <v>0</v>
      </c>
      <c r="O12" s="5"/>
      <c r="P12" s="4">
        <f t="shared" si="7"/>
        <v>0</v>
      </c>
      <c r="Q12" s="58">
        <f t="shared" si="11"/>
        <v>0</v>
      </c>
      <c r="S12" s="3"/>
      <c r="T12" s="3"/>
      <c r="U12" s="3"/>
      <c r="V12" s="3"/>
      <c r="W12" s="3">
        <f t="shared" si="0"/>
        <v>0</v>
      </c>
      <c r="X12" s="58">
        <f t="shared" si="1"/>
        <v>0</v>
      </c>
      <c r="Y12" s="58">
        <f t="shared" si="2"/>
        <v>0</v>
      </c>
      <c r="Z12" s="31">
        <f t="shared" si="8"/>
        <v>0</v>
      </c>
      <c r="AA12" s="3">
        <f t="shared" si="9"/>
        <v>0</v>
      </c>
      <c r="AB12" s="3">
        <f t="shared" si="10"/>
        <v>0</v>
      </c>
    </row>
    <row r="13" spans="1:28" x14ac:dyDescent="0.2">
      <c r="A13" s="3"/>
      <c r="B13" s="3"/>
      <c r="C13" s="28"/>
      <c r="D13" s="4">
        <f t="shared" si="3"/>
        <v>0</v>
      </c>
      <c r="E13" s="28"/>
      <c r="F13" s="4">
        <f t="shared" si="4"/>
        <v>0</v>
      </c>
      <c r="G13" s="30"/>
      <c r="H13" s="56">
        <f t="shared" si="5"/>
        <v>0</v>
      </c>
      <c r="I13" s="31"/>
      <c r="J13" s="32"/>
      <c r="K13" s="33"/>
      <c r="L13" s="3"/>
      <c r="M13" s="5"/>
      <c r="N13" s="4">
        <f t="shared" si="6"/>
        <v>0</v>
      </c>
      <c r="O13" s="5"/>
      <c r="P13" s="4">
        <f t="shared" si="7"/>
        <v>0</v>
      </c>
      <c r="Q13" s="58">
        <f t="shared" si="11"/>
        <v>0</v>
      </c>
      <c r="S13" s="3"/>
      <c r="T13" s="3"/>
      <c r="U13" s="3"/>
      <c r="V13" s="3"/>
      <c r="W13" s="3">
        <f t="shared" si="0"/>
        <v>0</v>
      </c>
      <c r="X13" s="58">
        <f t="shared" si="1"/>
        <v>0</v>
      </c>
      <c r="Y13" s="58">
        <f t="shared" si="2"/>
        <v>0</v>
      </c>
      <c r="Z13" s="31">
        <f t="shared" si="8"/>
        <v>0</v>
      </c>
      <c r="AA13" s="3">
        <f t="shared" si="9"/>
        <v>0</v>
      </c>
      <c r="AB13" s="3">
        <f t="shared" si="10"/>
        <v>0</v>
      </c>
    </row>
    <row r="14" spans="1:28" x14ac:dyDescent="0.2">
      <c r="A14" s="3"/>
      <c r="B14" s="3"/>
      <c r="C14" s="28"/>
      <c r="D14" s="4">
        <f t="shared" si="3"/>
        <v>0</v>
      </c>
      <c r="E14" s="28"/>
      <c r="F14" s="4">
        <f t="shared" si="4"/>
        <v>0</v>
      </c>
      <c r="G14" s="30"/>
      <c r="H14" s="56">
        <f t="shared" si="5"/>
        <v>0</v>
      </c>
      <c r="I14" s="31"/>
      <c r="J14" s="32"/>
      <c r="K14" s="33"/>
      <c r="L14" s="3"/>
      <c r="M14" s="5"/>
      <c r="N14" s="4">
        <f t="shared" si="6"/>
        <v>0</v>
      </c>
      <c r="O14" s="5"/>
      <c r="P14" s="4">
        <f t="shared" si="7"/>
        <v>0</v>
      </c>
      <c r="Q14" s="58">
        <f t="shared" si="11"/>
        <v>0</v>
      </c>
      <c r="S14" s="3"/>
      <c r="T14" s="3"/>
      <c r="U14" s="3"/>
      <c r="V14" s="3"/>
      <c r="W14" s="3">
        <f t="shared" si="0"/>
        <v>0</v>
      </c>
      <c r="X14" s="58">
        <f t="shared" si="1"/>
        <v>0</v>
      </c>
      <c r="Y14" s="58">
        <f t="shared" si="2"/>
        <v>0</v>
      </c>
      <c r="Z14" s="31">
        <f t="shared" si="8"/>
        <v>0</v>
      </c>
      <c r="AA14" s="3">
        <f t="shared" si="9"/>
        <v>0</v>
      </c>
      <c r="AB14" s="3">
        <f t="shared" si="10"/>
        <v>0</v>
      </c>
    </row>
    <row r="15" spans="1:28" x14ac:dyDescent="0.2">
      <c r="A15" s="1"/>
      <c r="B15" s="3"/>
      <c r="C15" s="28"/>
      <c r="D15" s="4">
        <f t="shared" si="3"/>
        <v>0</v>
      </c>
      <c r="E15" s="28"/>
      <c r="F15" s="4">
        <f t="shared" si="4"/>
        <v>0</v>
      </c>
      <c r="G15" s="30"/>
      <c r="H15" s="56">
        <f t="shared" si="5"/>
        <v>0</v>
      </c>
      <c r="I15" s="31"/>
      <c r="J15" s="32"/>
      <c r="K15" s="33"/>
      <c r="L15" s="3"/>
      <c r="M15" s="5"/>
      <c r="N15" s="4">
        <f t="shared" si="6"/>
        <v>0</v>
      </c>
      <c r="O15" s="5"/>
      <c r="P15" s="4">
        <f t="shared" si="7"/>
        <v>0</v>
      </c>
      <c r="Q15" s="58">
        <f t="shared" si="11"/>
        <v>0</v>
      </c>
      <c r="S15" s="3"/>
      <c r="T15" s="3"/>
      <c r="U15" s="3"/>
      <c r="V15" s="3"/>
      <c r="W15" s="3">
        <f t="shared" si="0"/>
        <v>0</v>
      </c>
      <c r="X15" s="58">
        <f t="shared" si="1"/>
        <v>0</v>
      </c>
      <c r="Y15" s="58">
        <f t="shared" si="2"/>
        <v>0</v>
      </c>
      <c r="Z15" s="31">
        <f t="shared" si="8"/>
        <v>0</v>
      </c>
      <c r="AA15" s="3">
        <f t="shared" si="9"/>
        <v>0</v>
      </c>
      <c r="AB15" s="3">
        <f t="shared" si="10"/>
        <v>0</v>
      </c>
    </row>
    <row r="16" spans="1:28" x14ac:dyDescent="0.2">
      <c r="A16" s="3"/>
      <c r="B16" s="3"/>
      <c r="C16" s="28"/>
      <c r="D16" s="4">
        <f t="shared" si="3"/>
        <v>0</v>
      </c>
      <c r="E16" s="28"/>
      <c r="F16" s="4">
        <f t="shared" si="4"/>
        <v>0</v>
      </c>
      <c r="G16" s="30"/>
      <c r="H16" s="56">
        <f t="shared" si="5"/>
        <v>0</v>
      </c>
      <c r="I16" s="31"/>
      <c r="J16" s="32"/>
      <c r="K16" s="33"/>
      <c r="L16" s="3"/>
      <c r="M16" s="5"/>
      <c r="N16" s="4">
        <f t="shared" si="6"/>
        <v>0</v>
      </c>
      <c r="O16" s="5"/>
      <c r="P16" s="4">
        <f t="shared" si="7"/>
        <v>0</v>
      </c>
      <c r="Q16" s="58">
        <f t="shared" si="11"/>
        <v>0</v>
      </c>
      <c r="S16" s="3"/>
      <c r="T16" s="3"/>
      <c r="U16" s="3"/>
      <c r="V16" s="3"/>
      <c r="W16" s="3">
        <f t="shared" si="0"/>
        <v>0</v>
      </c>
      <c r="X16" s="58">
        <f t="shared" si="1"/>
        <v>0</v>
      </c>
      <c r="Y16" s="58">
        <f t="shared" si="2"/>
        <v>0</v>
      </c>
      <c r="Z16" s="31">
        <f t="shared" si="8"/>
        <v>0</v>
      </c>
      <c r="AA16" s="3">
        <f t="shared" si="9"/>
        <v>0</v>
      </c>
      <c r="AB16" s="3">
        <f t="shared" si="10"/>
        <v>0</v>
      </c>
    </row>
    <row r="17" spans="1:28" x14ac:dyDescent="0.2">
      <c r="A17" s="3"/>
      <c r="B17" s="3"/>
      <c r="C17" s="28"/>
      <c r="D17" s="4">
        <f t="shared" si="3"/>
        <v>0</v>
      </c>
      <c r="E17" s="28"/>
      <c r="F17" s="4">
        <f t="shared" si="4"/>
        <v>0</v>
      </c>
      <c r="G17" s="30"/>
      <c r="H17" s="56">
        <f t="shared" si="5"/>
        <v>0</v>
      </c>
      <c r="I17" s="31"/>
      <c r="J17" s="32"/>
      <c r="K17" s="33"/>
      <c r="L17" s="3"/>
      <c r="M17" s="5"/>
      <c r="N17" s="4">
        <f t="shared" si="6"/>
        <v>0</v>
      </c>
      <c r="O17" s="5"/>
      <c r="P17" s="4">
        <f t="shared" si="7"/>
        <v>0</v>
      </c>
      <c r="Q17" s="58">
        <f t="shared" si="11"/>
        <v>0</v>
      </c>
      <c r="S17" s="3"/>
      <c r="T17" s="3"/>
      <c r="U17" s="3"/>
      <c r="V17" s="3"/>
      <c r="W17" s="3">
        <f t="shared" si="0"/>
        <v>0</v>
      </c>
      <c r="X17" s="58">
        <f t="shared" si="1"/>
        <v>0</v>
      </c>
      <c r="Y17" s="58">
        <f t="shared" si="2"/>
        <v>0</v>
      </c>
      <c r="Z17" s="31">
        <f t="shared" si="8"/>
        <v>0</v>
      </c>
      <c r="AA17" s="3">
        <f t="shared" si="9"/>
        <v>0</v>
      </c>
      <c r="AB17" s="3">
        <f t="shared" si="10"/>
        <v>0</v>
      </c>
    </row>
    <row r="18" spans="1:28" x14ac:dyDescent="0.2">
      <c r="A18" s="3"/>
      <c r="B18" s="3"/>
      <c r="C18" s="5"/>
      <c r="D18" s="4">
        <f t="shared" si="3"/>
        <v>0</v>
      </c>
      <c r="E18" s="5"/>
      <c r="F18" s="4">
        <f t="shared" si="4"/>
        <v>0</v>
      </c>
      <c r="G18" s="30"/>
      <c r="H18" s="56">
        <f t="shared" si="5"/>
        <v>0</v>
      </c>
      <c r="I18" s="3"/>
      <c r="J18" s="37"/>
      <c r="K18" s="33"/>
      <c r="L18" s="3"/>
      <c r="M18" s="5"/>
      <c r="N18" s="4">
        <f t="shared" si="6"/>
        <v>0</v>
      </c>
      <c r="O18" s="5"/>
      <c r="P18" s="4">
        <f t="shared" si="7"/>
        <v>0</v>
      </c>
      <c r="Q18" s="58">
        <f t="shared" si="11"/>
        <v>0</v>
      </c>
      <c r="S18" s="3"/>
      <c r="T18" s="3"/>
      <c r="U18" s="3"/>
      <c r="V18" s="3"/>
      <c r="W18" s="3">
        <f t="shared" si="0"/>
        <v>0</v>
      </c>
      <c r="X18" s="58">
        <f t="shared" si="1"/>
        <v>0</v>
      </c>
      <c r="Y18" s="58">
        <f t="shared" si="2"/>
        <v>0</v>
      </c>
      <c r="Z18" s="31">
        <f t="shared" si="8"/>
        <v>0</v>
      </c>
      <c r="AA18" s="3">
        <f t="shared" si="9"/>
        <v>0</v>
      </c>
      <c r="AB18" s="3">
        <f t="shared" si="10"/>
        <v>0</v>
      </c>
    </row>
    <row r="19" spans="1:28" x14ac:dyDescent="0.2">
      <c r="A19" s="3"/>
      <c r="B19" s="3"/>
      <c r="C19" s="5"/>
      <c r="D19" s="4">
        <f t="shared" si="3"/>
        <v>0</v>
      </c>
      <c r="E19" s="5"/>
      <c r="F19" s="4">
        <f t="shared" si="4"/>
        <v>0</v>
      </c>
      <c r="G19" s="30"/>
      <c r="H19" s="56">
        <f t="shared" si="5"/>
        <v>0</v>
      </c>
      <c r="I19" s="3"/>
      <c r="J19" s="37"/>
      <c r="K19" s="33"/>
      <c r="L19" s="3"/>
      <c r="M19" s="5"/>
      <c r="N19" s="4">
        <f t="shared" si="6"/>
        <v>0</v>
      </c>
      <c r="O19" s="5"/>
      <c r="P19" s="4">
        <f t="shared" si="7"/>
        <v>0</v>
      </c>
      <c r="Q19" s="58">
        <f t="shared" si="11"/>
        <v>0</v>
      </c>
      <c r="S19" s="3"/>
      <c r="T19" s="3"/>
      <c r="U19" s="3"/>
      <c r="V19" s="3"/>
      <c r="W19" s="3">
        <f t="shared" si="0"/>
        <v>0</v>
      </c>
      <c r="X19" s="58">
        <f t="shared" si="1"/>
        <v>0</v>
      </c>
      <c r="Y19" s="58">
        <f t="shared" si="2"/>
        <v>0</v>
      </c>
      <c r="Z19" s="31">
        <f t="shared" si="8"/>
        <v>0</v>
      </c>
      <c r="AA19" s="3">
        <f t="shared" si="9"/>
        <v>0</v>
      </c>
      <c r="AB19" s="3">
        <f t="shared" si="10"/>
        <v>0</v>
      </c>
    </row>
    <row r="20" spans="1:28" x14ac:dyDescent="0.2">
      <c r="A20" s="3"/>
      <c r="B20" s="3"/>
      <c r="C20" s="5"/>
      <c r="D20" s="4">
        <f t="shared" si="3"/>
        <v>0</v>
      </c>
      <c r="E20" s="5"/>
      <c r="F20" s="4">
        <f t="shared" si="4"/>
        <v>0</v>
      </c>
      <c r="G20" s="30"/>
      <c r="H20" s="56">
        <f t="shared" si="5"/>
        <v>0</v>
      </c>
      <c r="I20" s="3"/>
      <c r="J20" s="37"/>
      <c r="K20" s="33"/>
      <c r="L20" s="3"/>
      <c r="M20" s="5"/>
      <c r="N20" s="4">
        <f t="shared" si="6"/>
        <v>0</v>
      </c>
      <c r="O20" s="5"/>
      <c r="P20" s="4">
        <f t="shared" si="7"/>
        <v>0</v>
      </c>
      <c r="Q20" s="58">
        <f t="shared" si="11"/>
        <v>0</v>
      </c>
      <c r="S20" s="3"/>
      <c r="T20" s="3"/>
      <c r="U20" s="3"/>
      <c r="V20" s="3"/>
      <c r="W20" s="3">
        <f t="shared" si="0"/>
        <v>0</v>
      </c>
      <c r="X20" s="58">
        <f t="shared" si="1"/>
        <v>0</v>
      </c>
      <c r="Y20" s="58">
        <f t="shared" si="2"/>
        <v>0</v>
      </c>
      <c r="Z20" s="31">
        <f t="shared" si="8"/>
        <v>0</v>
      </c>
      <c r="AA20" s="3">
        <f t="shared" si="9"/>
        <v>0</v>
      </c>
      <c r="AB20" s="3">
        <f t="shared" si="10"/>
        <v>0</v>
      </c>
    </row>
    <row r="21" spans="1:28" x14ac:dyDescent="0.2">
      <c r="A21" s="3"/>
      <c r="B21" s="3"/>
      <c r="C21" s="5"/>
      <c r="D21" s="4">
        <f t="shared" si="3"/>
        <v>0</v>
      </c>
      <c r="E21" s="5"/>
      <c r="F21" s="4">
        <f t="shared" si="4"/>
        <v>0</v>
      </c>
      <c r="G21" s="30"/>
      <c r="H21" s="56">
        <f t="shared" si="5"/>
        <v>0</v>
      </c>
      <c r="I21" s="3"/>
      <c r="J21" s="37"/>
      <c r="K21" s="33"/>
      <c r="L21" s="3"/>
      <c r="M21" s="5"/>
      <c r="N21" s="4">
        <f t="shared" si="6"/>
        <v>0</v>
      </c>
      <c r="O21" s="5"/>
      <c r="P21" s="4">
        <f t="shared" si="7"/>
        <v>0</v>
      </c>
      <c r="Q21" s="58">
        <f t="shared" si="11"/>
        <v>0</v>
      </c>
      <c r="S21" s="3"/>
      <c r="T21" s="3"/>
      <c r="U21" s="3"/>
      <c r="V21" s="3"/>
      <c r="W21" s="3">
        <f t="shared" si="0"/>
        <v>0</v>
      </c>
      <c r="X21" s="58">
        <f t="shared" si="1"/>
        <v>0</v>
      </c>
      <c r="Y21" s="58">
        <f t="shared" si="2"/>
        <v>0</v>
      </c>
      <c r="Z21" s="31">
        <f t="shared" si="8"/>
        <v>0</v>
      </c>
      <c r="AA21" s="3">
        <f t="shared" si="9"/>
        <v>0</v>
      </c>
      <c r="AB21" s="3">
        <f t="shared" si="10"/>
        <v>0</v>
      </c>
    </row>
    <row r="22" spans="1:28" ht="15" customHeight="1" x14ac:dyDescent="0.2">
      <c r="A22" s="27"/>
      <c r="B22" s="27"/>
      <c r="C22" s="42"/>
      <c r="D22" s="43"/>
      <c r="E22" s="42"/>
      <c r="F22" s="44"/>
      <c r="G22" s="45"/>
      <c r="H22" s="57"/>
      <c r="I22" s="39"/>
      <c r="J22" s="40"/>
      <c r="K22" s="27"/>
      <c r="L22" s="27"/>
      <c r="M22" s="46"/>
      <c r="N22" s="47"/>
      <c r="O22" s="46"/>
      <c r="P22" s="38"/>
      <c r="Q22" s="59"/>
    </row>
    <row r="23" spans="1:28" ht="15" customHeight="1" x14ac:dyDescent="0.2">
      <c r="C23" s="97" t="s">
        <v>46</v>
      </c>
      <c r="D23" s="97"/>
      <c r="E23" s="97"/>
      <c r="F23" s="97"/>
      <c r="G23" s="97"/>
      <c r="H23" s="97"/>
      <c r="I23" s="97"/>
      <c r="J23" s="97"/>
      <c r="K23" s="97"/>
      <c r="L23" s="97"/>
      <c r="M23" s="97"/>
      <c r="N23" s="97"/>
    </row>
    <row r="24" spans="1:28" ht="15" customHeight="1" x14ac:dyDescent="0.25">
      <c r="C24" s="96" t="s">
        <v>90</v>
      </c>
      <c r="D24" s="96"/>
      <c r="E24" s="96"/>
      <c r="F24" s="96"/>
      <c r="G24" s="69">
        <f>SUM(H5:H21)-K33</f>
        <v>0</v>
      </c>
      <c r="H24" s="69" t="s">
        <v>57</v>
      </c>
      <c r="I24" s="73"/>
      <c r="J24" s="88" t="s">
        <v>20</v>
      </c>
      <c r="K24" s="93">
        <f>COUNTIF(B5:B21,"Connector Type A")+COUNTIF(G5:G21,"Connector Type A")</f>
        <v>0</v>
      </c>
      <c r="L24" s="93"/>
      <c r="M24" s="93"/>
      <c r="N24" s="71" t="s">
        <v>54</v>
      </c>
    </row>
    <row r="25" spans="1:28" ht="15" customHeight="1" x14ac:dyDescent="0.25">
      <c r="C25" s="96" t="s">
        <v>58</v>
      </c>
      <c r="D25" s="96"/>
      <c r="E25" s="96"/>
      <c r="F25" s="96"/>
      <c r="G25" s="69">
        <f>SUM(Q5:Q21)</f>
        <v>0</v>
      </c>
      <c r="H25" s="70" t="s">
        <v>57</v>
      </c>
      <c r="I25" s="39"/>
      <c r="J25" s="88" t="s">
        <v>52</v>
      </c>
      <c r="K25" s="93">
        <f>COUNTIF(B5:B21,"Connector Type A-1")+COUNTIF(G5:G21,"Connector Type A-1")</f>
        <v>0</v>
      </c>
      <c r="L25" s="93"/>
      <c r="M25" s="93"/>
      <c r="N25" s="3" t="s">
        <v>54</v>
      </c>
      <c r="O25" s="48"/>
      <c r="P25" s="49"/>
      <c r="S25" s="9"/>
      <c r="T25" s="9"/>
      <c r="U25" s="9"/>
      <c r="V25" s="9"/>
      <c r="W25" s="9"/>
      <c r="X25" s="54"/>
      <c r="Y25" s="54"/>
      <c r="Z25" s="9"/>
    </row>
    <row r="26" spans="1:28" ht="15" customHeight="1" x14ac:dyDescent="0.2">
      <c r="C26" s="95" t="s">
        <v>89</v>
      </c>
      <c r="D26" s="95"/>
      <c r="E26" s="95"/>
      <c r="F26" s="95"/>
      <c r="G26" s="52">
        <f>SUM(Z5:Z21)</f>
        <v>0</v>
      </c>
      <c r="H26" s="70" t="s">
        <v>54</v>
      </c>
      <c r="I26" s="39"/>
      <c r="J26" s="88" t="s">
        <v>21</v>
      </c>
      <c r="K26" s="93">
        <f>COUNTIF(B5:B21,"Connector Type C")+COUNTIF(G5:G21,"Connector Type C")</f>
        <v>0</v>
      </c>
      <c r="L26" s="93"/>
      <c r="M26" s="93"/>
      <c r="N26" s="3" t="s">
        <v>54</v>
      </c>
      <c r="O26" s="41"/>
      <c r="P26" s="41"/>
      <c r="S26" s="9"/>
      <c r="T26" s="9"/>
      <c r="U26" s="9"/>
      <c r="V26" s="9"/>
      <c r="W26" s="9"/>
      <c r="X26" s="54"/>
      <c r="Y26" s="54"/>
      <c r="Z26" s="9"/>
    </row>
    <row r="27" spans="1:28" ht="15" customHeight="1" x14ac:dyDescent="0.2">
      <c r="C27" s="96" t="s">
        <v>5</v>
      </c>
      <c r="D27" s="96"/>
      <c r="E27" s="96"/>
      <c r="F27" s="96"/>
      <c r="G27" s="52">
        <f>COUNTIF(B5:B21,"Type 1")+COUNTIF(G5:G21,"Type 1")</f>
        <v>0</v>
      </c>
      <c r="H27" s="69" t="s">
        <v>54</v>
      </c>
      <c r="I27" s="39"/>
      <c r="J27" s="88" t="s">
        <v>53</v>
      </c>
      <c r="K27" s="93">
        <f>COUNTIF(B5:B21,"Connector Type D")+COUNTIF(G5:G21,"Connector Type D")</f>
        <v>0</v>
      </c>
      <c r="L27" s="93"/>
      <c r="M27" s="93"/>
      <c r="N27" s="29" t="s">
        <v>54</v>
      </c>
      <c r="O27" s="41"/>
      <c r="P27" s="41"/>
      <c r="S27" s="9"/>
      <c r="T27" s="9"/>
      <c r="U27" s="9"/>
      <c r="V27" s="9"/>
      <c r="W27" s="9"/>
      <c r="X27" s="54"/>
      <c r="Y27" s="54"/>
      <c r="Z27" s="9"/>
    </row>
    <row r="28" spans="1:28" ht="15" customHeight="1" x14ac:dyDescent="0.2">
      <c r="C28" s="96" t="s">
        <v>11</v>
      </c>
      <c r="D28" s="96"/>
      <c r="E28" s="96"/>
      <c r="F28" s="96"/>
      <c r="G28" s="52">
        <f>COUNTIF(B5:B21,"Type 2A")+COUNTIF(G5:G21,"Type 2A")</f>
        <v>0</v>
      </c>
      <c r="H28" s="69" t="s">
        <v>54</v>
      </c>
      <c r="I28" s="39"/>
      <c r="J28" s="90" t="s">
        <v>84</v>
      </c>
      <c r="K28" s="93">
        <f>COUNTIF(B5:B21,"Thrie-Beam Transition (TL-2)")+COUNTIF(G5:G21,"Thrie-Beam Transition (TL-2)")</f>
        <v>0</v>
      </c>
      <c r="L28" s="93"/>
      <c r="M28" s="93"/>
      <c r="N28" s="29" t="s">
        <v>54</v>
      </c>
      <c r="O28" s="50"/>
      <c r="P28" s="51"/>
      <c r="S28" s="9"/>
      <c r="T28" s="9"/>
      <c r="U28" s="9"/>
      <c r="V28" s="9"/>
      <c r="W28" s="9"/>
      <c r="X28" s="54"/>
      <c r="Y28" s="54"/>
      <c r="Z28" s="9"/>
    </row>
    <row r="29" spans="1:28" ht="15" customHeight="1" x14ac:dyDescent="0.2">
      <c r="C29" s="96" t="s">
        <v>12</v>
      </c>
      <c r="D29" s="96"/>
      <c r="E29" s="96"/>
      <c r="F29" s="96"/>
      <c r="G29" s="52">
        <f>COUNTIF(B5:B21,"Type 3")+COUNTIF(G5:G21,"Type 3")</f>
        <v>0</v>
      </c>
      <c r="H29" s="69" t="s">
        <v>54</v>
      </c>
      <c r="I29" s="39"/>
      <c r="J29" s="90" t="s">
        <v>85</v>
      </c>
      <c r="K29" s="93">
        <f>COUNTIF(B5:B21,"Thrie-Beam Transition (TL-3)")+COUNTIF(G5:G21,"Thrie-Beam Transition (TL-3)")</f>
        <v>0</v>
      </c>
      <c r="L29" s="93"/>
      <c r="M29" s="93"/>
      <c r="N29" s="29" t="s">
        <v>54</v>
      </c>
      <c r="O29" s="50"/>
      <c r="P29" s="51"/>
      <c r="S29" s="9"/>
      <c r="T29" s="9"/>
      <c r="U29" s="9"/>
      <c r="V29" s="9"/>
      <c r="W29" s="9"/>
      <c r="X29" s="54"/>
      <c r="Y29" s="54"/>
      <c r="Z29" s="9"/>
    </row>
    <row r="30" spans="1:28" ht="15" customHeight="1" x14ac:dyDescent="0.2">
      <c r="C30" s="96" t="s">
        <v>6</v>
      </c>
      <c r="D30" s="96"/>
      <c r="E30" s="96"/>
      <c r="F30" s="96"/>
      <c r="G30" s="52">
        <f>COUNTIF(B5:B21,"Type 4A")+COUNTIF(G5:G21,"Type 4A")</f>
        <v>0</v>
      </c>
      <c r="H30" s="69" t="s">
        <v>54</v>
      </c>
      <c r="I30" s="39"/>
      <c r="J30" s="72" t="s">
        <v>7</v>
      </c>
      <c r="K30" s="93">
        <f>SUM(W5:W21)</f>
        <v>0</v>
      </c>
      <c r="L30" s="93"/>
      <c r="M30" s="93"/>
      <c r="N30" s="29" t="s">
        <v>55</v>
      </c>
      <c r="O30" s="17"/>
    </row>
    <row r="31" spans="1:28" ht="15" customHeight="1" x14ac:dyDescent="0.2">
      <c r="C31" s="96" t="s">
        <v>13</v>
      </c>
      <c r="D31" s="96"/>
      <c r="E31" s="96"/>
      <c r="F31" s="96"/>
      <c r="G31" s="52">
        <f>COUNTIF(B5:B21,"Type 7")+COUNTIF(G5:G21,"Type 7")</f>
        <v>0</v>
      </c>
      <c r="H31" s="69" t="s">
        <v>54</v>
      </c>
      <c r="I31" s="89"/>
      <c r="J31" s="72" t="s">
        <v>9</v>
      </c>
      <c r="K31" s="94">
        <f>SUM(Y5:Y21)</f>
        <v>0</v>
      </c>
      <c r="L31" s="94"/>
      <c r="M31" s="94"/>
      <c r="N31" s="4" t="s">
        <v>55</v>
      </c>
    </row>
    <row r="32" spans="1:28" ht="15" customHeight="1" x14ac:dyDescent="0.2">
      <c r="C32" s="96" t="s">
        <v>56</v>
      </c>
      <c r="D32" s="96"/>
      <c r="E32" s="96"/>
      <c r="F32" s="96"/>
      <c r="G32" s="52">
        <f>COUNTIF(B5:B21,"Terminal Section 1")+COUNTIF(G5:G21,"Terminal Section 1")</f>
        <v>0</v>
      </c>
      <c r="H32" s="70" t="s">
        <v>54</v>
      </c>
      <c r="I32" s="89"/>
      <c r="J32" s="72" t="s">
        <v>8</v>
      </c>
      <c r="K32" s="94">
        <f>SUM(X5:X21)</f>
        <v>0</v>
      </c>
      <c r="L32" s="94"/>
      <c r="M32" s="94"/>
      <c r="N32" s="4" t="s">
        <v>55</v>
      </c>
    </row>
    <row r="33" spans="3:15" x14ac:dyDescent="0.2">
      <c r="C33" s="95" t="s">
        <v>60</v>
      </c>
      <c r="D33" s="95"/>
      <c r="E33" s="95"/>
      <c r="F33" s="95"/>
      <c r="G33" s="52">
        <f>(COUNTIF(B5:B21,"Single Face A")+COUNTIF(G5:G21,"Single Face A"))*25</f>
        <v>0</v>
      </c>
      <c r="H33" s="69" t="s">
        <v>57</v>
      </c>
      <c r="I33" s="74"/>
      <c r="J33" s="88" t="s">
        <v>83</v>
      </c>
      <c r="K33" s="92"/>
      <c r="L33" s="92"/>
      <c r="M33" s="92"/>
      <c r="N33" s="70" t="s">
        <v>57</v>
      </c>
    </row>
    <row r="38" spans="3:15" x14ac:dyDescent="0.2">
      <c r="O38" s="17"/>
    </row>
    <row r="39" spans="3:15" x14ac:dyDescent="0.2">
      <c r="L39" s="9"/>
      <c r="M39" s="17"/>
      <c r="N39" s="18"/>
      <c r="O39" s="17"/>
    </row>
    <row r="40" spans="3:15" x14ac:dyDescent="0.2">
      <c r="L40" s="9"/>
      <c r="M40" s="17"/>
      <c r="N40" s="18"/>
      <c r="O40" s="17"/>
    </row>
    <row r="41" spans="3:15" x14ac:dyDescent="0.2">
      <c r="L41" s="9"/>
      <c r="M41" s="17"/>
      <c r="N41" s="18"/>
    </row>
  </sheetData>
  <mergeCells count="33">
    <mergeCell ref="S1:AB1"/>
    <mergeCell ref="X3:X4"/>
    <mergeCell ref="Y3:Y4"/>
    <mergeCell ref="A3:J3"/>
    <mergeCell ref="L3:Q3"/>
    <mergeCell ref="G1:I1"/>
    <mergeCell ref="A1:F1"/>
    <mergeCell ref="L1:P1"/>
    <mergeCell ref="B2:Q2"/>
    <mergeCell ref="S2:T3"/>
    <mergeCell ref="AA2:AB3"/>
    <mergeCell ref="U2:V3"/>
    <mergeCell ref="K27:M27"/>
    <mergeCell ref="K30:M30"/>
    <mergeCell ref="K31:M31"/>
    <mergeCell ref="C23:N23"/>
    <mergeCell ref="K24:M24"/>
    <mergeCell ref="C24:F24"/>
    <mergeCell ref="C25:F25"/>
    <mergeCell ref="K25:M25"/>
    <mergeCell ref="K26:M26"/>
    <mergeCell ref="C26:F26"/>
    <mergeCell ref="C27:F27"/>
    <mergeCell ref="C28:F28"/>
    <mergeCell ref="C29:F29"/>
    <mergeCell ref="C30:F30"/>
    <mergeCell ref="C31:F31"/>
    <mergeCell ref="K33:M33"/>
    <mergeCell ref="K28:M28"/>
    <mergeCell ref="K29:M29"/>
    <mergeCell ref="K32:M32"/>
    <mergeCell ref="C33:F33"/>
    <mergeCell ref="C32:F32"/>
  </mergeCells>
  <printOptions horizontalCentered="1"/>
  <pageMargins left="0.5" right="0.5" top="0.5" bottom="0.6" header="0.25" footer="0.35"/>
  <pageSetup scale="70" fitToHeight="0" orientation="landscape" r:id="rId1"/>
  <headerFooter alignWithMargins="0">
    <oddFooter>Page &amp;P of &amp;N</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Lists!$C$2:$C$4</xm:f>
          </x14:formula1>
          <xm:sqref>C24</xm:sqref>
        </x14:dataValidation>
        <x14:dataValidation type="list" allowBlank="1" showInputMessage="1" showErrorMessage="1" xr:uid="{00000000-0002-0000-0000-000002000000}">
          <x14:formula1>
            <xm:f>Lists!$A$2:$A$16</xm:f>
          </x14:formula1>
          <xm:sqref>G5:G21 B5:B21</xm:sqref>
        </x14:dataValidation>
        <x14:dataValidation type="list" allowBlank="1" showInputMessage="1" showErrorMessage="1" xr:uid="{00000000-0002-0000-0000-000001000000}">
          <x14:formula1>
            <xm:f>Lists!$E$2:$E$7</xm:f>
          </x14:formula1>
          <xm:sqref>J33</xm:sqref>
        </x14:dataValidation>
        <x14:dataValidation type="list" allowBlank="1" showInputMessage="1" showErrorMessage="1" xr:uid="{8E659C5B-0288-4A95-A83C-B1A2E52F2751}">
          <x14:formula1>
            <xm:f>Lists!$G$2:$G$6</xm:f>
          </x14:formula1>
          <xm:sqref>C26:F26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6"/>
  <sheetViews>
    <sheetView workbookViewId="0">
      <pane ySplit="2" topLeftCell="A3" activePane="bottomLeft" state="frozen"/>
      <selection pane="bottomLeft" activeCell="A3" sqref="A3"/>
    </sheetView>
  </sheetViews>
  <sheetFormatPr defaultColWidth="9.28515625" defaultRowHeight="15" x14ac:dyDescent="0.2"/>
  <cols>
    <col min="1" max="1" width="6.42578125" style="9" customWidth="1"/>
    <col min="2" max="3" width="12.140625" style="22" customWidth="1"/>
    <col min="4" max="4" width="8.5703125" style="22" customWidth="1"/>
    <col min="5" max="6" width="10.7109375" style="9" customWidth="1"/>
    <col min="7" max="7" width="12.85546875" style="9" customWidth="1"/>
    <col min="8" max="8" width="12.140625" style="9" customWidth="1"/>
    <col min="9" max="9" width="17.85546875" style="9" customWidth="1"/>
    <col min="10" max="16384" width="9.28515625" style="9"/>
  </cols>
  <sheetData>
    <row r="1" spans="1:9" ht="22.5" customHeight="1" x14ac:dyDescent="0.2">
      <c r="A1" s="111" t="s">
        <v>19</v>
      </c>
      <c r="B1" s="111"/>
      <c r="C1" s="111"/>
      <c r="D1" s="111"/>
      <c r="E1" s="111"/>
      <c r="F1" s="111"/>
      <c r="G1" s="111"/>
      <c r="H1" s="111"/>
      <c r="I1" s="111"/>
    </row>
    <row r="2" spans="1:9" s="75" customFormat="1" ht="60" x14ac:dyDescent="0.2">
      <c r="A2" s="2" t="s">
        <v>23</v>
      </c>
      <c r="B2" s="2" t="s">
        <v>74</v>
      </c>
      <c r="C2" s="2" t="s">
        <v>75</v>
      </c>
      <c r="D2" s="2" t="s">
        <v>73</v>
      </c>
      <c r="E2" s="2" t="s">
        <v>72</v>
      </c>
      <c r="F2" s="2" t="s">
        <v>71</v>
      </c>
      <c r="G2" s="2" t="s">
        <v>76</v>
      </c>
      <c r="H2" s="2" t="s">
        <v>77</v>
      </c>
      <c r="I2" s="7" t="s">
        <v>30</v>
      </c>
    </row>
    <row r="3" spans="1:9" s="75" customFormat="1" x14ac:dyDescent="0.2">
      <c r="A3" s="3"/>
      <c r="B3" s="4">
        <f>C3/5280</f>
        <v>0</v>
      </c>
      <c r="C3" s="5"/>
      <c r="D3" s="83"/>
      <c r="E3" s="84"/>
      <c r="F3" s="85"/>
      <c r="G3" s="85"/>
      <c r="H3" s="83"/>
      <c r="I3" s="76"/>
    </row>
    <row r="4" spans="1:9" s="75" customFormat="1" x14ac:dyDescent="0.2">
      <c r="A4" s="3"/>
      <c r="B4" s="4">
        <f t="shared" ref="B4:B12" si="0">C4/5280</f>
        <v>0</v>
      </c>
      <c r="C4" s="5"/>
      <c r="D4" s="83"/>
      <c r="E4" s="84"/>
      <c r="F4" s="85"/>
      <c r="G4" s="85"/>
      <c r="H4" s="83"/>
      <c r="I4" s="76"/>
    </row>
    <row r="5" spans="1:9" s="75" customFormat="1" x14ac:dyDescent="0.2">
      <c r="A5" s="3"/>
      <c r="B5" s="4">
        <f t="shared" si="0"/>
        <v>0</v>
      </c>
      <c r="C5" s="5"/>
      <c r="D5" s="83"/>
      <c r="E5" s="84"/>
      <c r="F5" s="85"/>
      <c r="G5" s="83"/>
      <c r="H5" s="83"/>
      <c r="I5" s="76"/>
    </row>
    <row r="6" spans="1:9" s="75" customFormat="1" x14ac:dyDescent="0.2">
      <c r="A6" s="3"/>
      <c r="B6" s="4">
        <f t="shared" si="0"/>
        <v>0</v>
      </c>
      <c r="C6" s="5"/>
      <c r="D6" s="83"/>
      <c r="E6" s="84"/>
      <c r="F6" s="85"/>
      <c r="G6" s="83"/>
      <c r="H6" s="83"/>
      <c r="I6" s="76"/>
    </row>
    <row r="7" spans="1:9" x14ac:dyDescent="0.2">
      <c r="A7" s="3"/>
      <c r="B7" s="4">
        <f t="shared" si="0"/>
        <v>0</v>
      </c>
      <c r="C7" s="5"/>
      <c r="D7" s="83"/>
      <c r="E7" s="84"/>
      <c r="F7" s="85"/>
      <c r="G7" s="85"/>
      <c r="H7" s="83"/>
      <c r="I7" s="76"/>
    </row>
    <row r="8" spans="1:9" s="77" customFormat="1" x14ac:dyDescent="0.2">
      <c r="A8" s="3"/>
      <c r="B8" s="4">
        <f t="shared" si="0"/>
        <v>0</v>
      </c>
      <c r="C8" s="5"/>
      <c r="D8" s="83"/>
      <c r="E8" s="84"/>
      <c r="F8" s="85"/>
      <c r="G8" s="83"/>
      <c r="H8" s="83"/>
      <c r="I8" s="76"/>
    </row>
    <row r="9" spans="1:9" s="77" customFormat="1" x14ac:dyDescent="0.2">
      <c r="A9" s="3"/>
      <c r="B9" s="4">
        <f t="shared" si="0"/>
        <v>0</v>
      </c>
      <c r="C9" s="5"/>
      <c r="D9" s="83"/>
      <c r="E9" s="84"/>
      <c r="F9" s="85"/>
      <c r="G9" s="85"/>
      <c r="H9" s="83"/>
      <c r="I9" s="76"/>
    </row>
    <row r="10" spans="1:9" s="77" customFormat="1" x14ac:dyDescent="0.2">
      <c r="A10" s="3"/>
      <c r="B10" s="4">
        <f t="shared" si="0"/>
        <v>0</v>
      </c>
      <c r="C10" s="5"/>
      <c r="D10" s="83"/>
      <c r="E10" s="84"/>
      <c r="F10" s="85"/>
      <c r="G10" s="85"/>
      <c r="H10" s="83"/>
      <c r="I10" s="76"/>
    </row>
    <row r="11" spans="1:9" s="75" customFormat="1" x14ac:dyDescent="0.2">
      <c r="A11" s="3"/>
      <c r="B11" s="4">
        <f t="shared" si="0"/>
        <v>0</v>
      </c>
      <c r="C11" s="5"/>
      <c r="D11" s="83"/>
      <c r="E11" s="84"/>
      <c r="F11" s="85"/>
      <c r="G11" s="83"/>
      <c r="H11" s="83"/>
      <c r="I11" s="76"/>
    </row>
    <row r="12" spans="1:9" s="77" customFormat="1" x14ac:dyDescent="0.2">
      <c r="A12" s="3"/>
      <c r="B12" s="4">
        <f t="shared" si="0"/>
        <v>0</v>
      </c>
      <c r="C12" s="5"/>
      <c r="D12" s="83"/>
      <c r="E12" s="84"/>
      <c r="F12" s="85"/>
      <c r="G12" s="85"/>
      <c r="H12" s="83"/>
      <c r="I12" s="76"/>
    </row>
    <row r="13" spans="1:9" ht="22.5" customHeight="1" x14ac:dyDescent="0.2">
      <c r="B13" s="9"/>
      <c r="C13" s="68" t="s">
        <v>78</v>
      </c>
      <c r="D13" s="78">
        <f>SUM(D$3:D$12)</f>
        <v>0</v>
      </c>
      <c r="E13" s="79">
        <f>SUM(E$3:E$12)</f>
        <v>0</v>
      </c>
      <c r="F13" s="80">
        <f>SUM(F$3:F$12)</f>
        <v>0</v>
      </c>
      <c r="G13" s="81">
        <f>SUM(G$3:G$12)</f>
        <v>0</v>
      </c>
      <c r="H13" s="82">
        <f>SUM(H$3:H$12)</f>
        <v>0</v>
      </c>
      <c r="I13" s="86"/>
    </row>
    <row r="14" spans="1:9" ht="13.5" customHeight="1" x14ac:dyDescent="0.2"/>
    <row r="15" spans="1:9" ht="12.75" customHeight="1" x14ac:dyDescent="0.2">
      <c r="B15" s="73"/>
      <c r="C15" s="73"/>
      <c r="D15" s="73"/>
    </row>
    <row r="16" spans="1:9" x14ac:dyDescent="0.2">
      <c r="B16" s="43"/>
      <c r="C16" s="43"/>
      <c r="D16" s="43"/>
    </row>
  </sheetData>
  <mergeCells count="1">
    <mergeCell ref="A1:I1"/>
  </mergeCells>
  <phoneticPr fontId="0" type="noConversion"/>
  <printOptions horizontalCentered="1"/>
  <pageMargins left="0.5" right="0.5" top="1" bottom="0.5" header="0.25" footer="0.25"/>
  <pageSetup scale="9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6"/>
  <sheetViews>
    <sheetView workbookViewId="0"/>
  </sheetViews>
  <sheetFormatPr defaultColWidth="9.140625" defaultRowHeight="15" x14ac:dyDescent="0.2"/>
  <cols>
    <col min="1" max="1" width="33.140625" style="91" bestFit="1" customWidth="1"/>
    <col min="2" max="2" width="2.85546875" style="91" customWidth="1"/>
    <col min="3" max="3" width="33.42578125" style="91" bestFit="1" customWidth="1"/>
    <col min="4" max="4" width="2.85546875" style="91" customWidth="1"/>
    <col min="5" max="5" width="36.7109375" style="91" bestFit="1" customWidth="1"/>
    <col min="6" max="6" width="2.85546875" style="91" customWidth="1"/>
    <col min="7" max="7" width="36.85546875" style="91" bestFit="1" customWidth="1"/>
    <col min="8" max="8" width="2.85546875" style="91" customWidth="1"/>
    <col min="9" max="16384" width="9.140625" style="91"/>
  </cols>
  <sheetData>
    <row r="1" spans="1:7" ht="45" x14ac:dyDescent="0.2">
      <c r="A1" s="75" t="s">
        <v>22</v>
      </c>
      <c r="C1" s="75" t="s">
        <v>59</v>
      </c>
      <c r="E1" s="75" t="s">
        <v>66</v>
      </c>
      <c r="G1" s="75" t="s">
        <v>86</v>
      </c>
    </row>
    <row r="2" spans="1:7" x14ac:dyDescent="0.2">
      <c r="A2" s="8"/>
      <c r="C2" s="91" t="s">
        <v>90</v>
      </c>
      <c r="E2" s="91" t="s">
        <v>83</v>
      </c>
      <c r="G2" s="91" t="s">
        <v>89</v>
      </c>
    </row>
    <row r="3" spans="1:7" x14ac:dyDescent="0.2">
      <c r="A3" s="8" t="s">
        <v>4</v>
      </c>
      <c r="C3" s="91" t="s">
        <v>61</v>
      </c>
    </row>
    <row r="4" spans="1:7" x14ac:dyDescent="0.2">
      <c r="A4" s="8" t="s">
        <v>3</v>
      </c>
      <c r="C4" s="91" t="s">
        <v>62</v>
      </c>
      <c r="E4" s="91" t="s">
        <v>67</v>
      </c>
      <c r="G4" s="91" t="s">
        <v>14</v>
      </c>
    </row>
    <row r="5" spans="1:7" x14ac:dyDescent="0.2">
      <c r="A5" s="8" t="s">
        <v>10</v>
      </c>
      <c r="E5" s="91" t="s">
        <v>68</v>
      </c>
      <c r="G5" s="91" t="s">
        <v>87</v>
      </c>
    </row>
    <row r="6" spans="1:7" x14ac:dyDescent="0.2">
      <c r="A6" s="8" t="s">
        <v>2</v>
      </c>
      <c r="E6" s="91" t="s">
        <v>69</v>
      </c>
      <c r="G6" s="91" t="s">
        <v>88</v>
      </c>
    </row>
    <row r="7" spans="1:7" x14ac:dyDescent="0.2">
      <c r="A7" s="8" t="s">
        <v>16</v>
      </c>
      <c r="E7" s="91" t="s">
        <v>70</v>
      </c>
    </row>
    <row r="8" spans="1:7" x14ac:dyDescent="0.2">
      <c r="A8" s="8" t="s">
        <v>15</v>
      </c>
    </row>
    <row r="9" spans="1:7" x14ac:dyDescent="0.2">
      <c r="A9" s="8" t="s">
        <v>79</v>
      </c>
    </row>
    <row r="10" spans="1:7" x14ac:dyDescent="0.2">
      <c r="A10" s="8" t="s">
        <v>65</v>
      </c>
    </row>
    <row r="11" spans="1:7" x14ac:dyDescent="0.2">
      <c r="A11" s="8" t="s">
        <v>17</v>
      </c>
    </row>
    <row r="12" spans="1:7" x14ac:dyDescent="0.2">
      <c r="A12" s="8" t="s">
        <v>31</v>
      </c>
    </row>
    <row r="13" spans="1:7" x14ac:dyDescent="0.2">
      <c r="A13" s="8" t="s">
        <v>18</v>
      </c>
    </row>
    <row r="14" spans="1:7" x14ac:dyDescent="0.2">
      <c r="A14" s="8" t="s">
        <v>32</v>
      </c>
    </row>
    <row r="15" spans="1:7" x14ac:dyDescent="0.2">
      <c r="A15" s="91" t="s">
        <v>84</v>
      </c>
    </row>
    <row r="16" spans="1:7" x14ac:dyDescent="0.2">
      <c r="A16" s="91" t="s">
        <v>85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92B150A379CA4D82DE7B4B07768A21" ma:contentTypeVersion="6" ma:contentTypeDescription="Create a new document." ma:contentTypeScope="" ma:versionID="0b0041fb7d6f8cd3af1e2498031a69b6">
  <xsd:schema xmlns:xsd="http://www.w3.org/2001/XMLSchema" xmlns:xs="http://www.w3.org/2001/XMLSchema" xmlns:p="http://schemas.microsoft.com/office/2006/metadata/properties" xmlns:ns2="9c16dc54-5a24-4afd-a61c-664ec7eab416" xmlns:ns3="858c12e5-36da-4bba-bc3f-1f1b9381ed30" targetNamespace="http://schemas.microsoft.com/office/2006/metadata/properties" ma:root="true" ma:fieldsID="4f0e703195dd2d0ff5250d31c685ddc1" ns2:_="" ns3:_="">
    <xsd:import namespace="9c16dc54-5a24-4afd-a61c-664ec7eab416"/>
    <xsd:import namespace="858c12e5-36da-4bba-bc3f-1f1b9381ed30"/>
    <xsd:element name="properties">
      <xsd:complexType>
        <xsd:sequence>
          <xsd:element name="documentManagement">
            <xsd:complexType>
              <xsd:all>
                <xsd:element ref="ns2:SharedWithUsers" minOccurs="0"/>
                <xsd:element ref="ns3:nqmt" minOccurs="0"/>
                <xsd:element ref="ns3:jwgg" minOccurs="0"/>
                <xsd:element ref="ns3:voq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16dc54-5a24-4afd-a61c-664ec7eab41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8c12e5-36da-4bba-bc3f-1f1b9381ed30" elementFormDefault="qualified">
    <xsd:import namespace="http://schemas.microsoft.com/office/2006/documentManagement/types"/>
    <xsd:import namespace="http://schemas.microsoft.com/office/infopath/2007/PartnerControls"/>
    <xsd:element name="nqmt" ma:index="9" nillable="true" ma:displayName="Folder" ma:internalName="nqmt">
      <xsd:simpleType>
        <xsd:restriction base="dms:Text"/>
      </xsd:simpleType>
    </xsd:element>
    <xsd:element name="jwgg" ma:index="10" nillable="true" ma:displayName="Folder" ma:internalName="jwgg">
      <xsd:simpleType>
        <xsd:restriction base="dms:Text"/>
      </xsd:simpleType>
    </xsd:element>
    <xsd:element name="voqf" ma:index="11" nillable="true" ma:displayName="Sub-Folder" ma:internalName="voqf">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ma:index="12"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qmt xmlns="858c12e5-36da-4bba-bc3f-1f1b9381ed30" xsi:nil="true"/>
    <jwgg xmlns="858c12e5-36da-4bba-bc3f-1f1b9381ed30" xsi:nil="true"/>
    <voqf xmlns="858c12e5-36da-4bba-bc3f-1f1b9381ed30" xsi:nil="true"/>
  </documentManagement>
</p:properties>
</file>

<file path=customXml/itemProps1.xml><?xml version="1.0" encoding="utf-8"?>
<ds:datastoreItem xmlns:ds="http://schemas.openxmlformats.org/officeDocument/2006/customXml" ds:itemID="{E4140891-5F17-46C3-A050-E5F76FF8953D}"/>
</file>

<file path=customXml/itemProps2.xml><?xml version="1.0" encoding="utf-8"?>
<ds:datastoreItem xmlns:ds="http://schemas.openxmlformats.org/officeDocument/2006/customXml" ds:itemID="{BB9F1D32-045F-4658-9A95-0C2B0618973E}"/>
</file>

<file path=customXml/itemProps3.xml><?xml version="1.0" encoding="utf-8"?>
<ds:datastoreItem xmlns:ds="http://schemas.openxmlformats.org/officeDocument/2006/customXml" ds:itemID="{9B95EA0B-0865-417F-BFE4-BA5BDA5D2E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Guardrail Summary</vt:lpstr>
      <vt:lpstr>Addl Materials for Type 3s</vt:lpstr>
      <vt:lpstr>Lists</vt:lpstr>
      <vt:lpstr>'Addl Materials for Type 3s'!Print_Area</vt:lpstr>
      <vt:lpstr>'Guardrail Summary'!Print_Area</vt:lpstr>
      <vt:lpstr>'Addl Materials for Type 3s'!Print_Titles</vt:lpstr>
      <vt:lpstr>'Guardrail Summary'!Print_Titles</vt:lpstr>
    </vt:vector>
  </TitlesOfParts>
  <Company>KYTC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Darold Keith Slone</dc:creator>
  <cp:lastModifiedBy>Vaughn, Mike S (KYTC)</cp:lastModifiedBy>
  <cp:lastPrinted>2022-08-25T03:09:56Z</cp:lastPrinted>
  <dcterms:created xsi:type="dcterms:W3CDTF">2000-11-08T14:42:00Z</dcterms:created>
  <dcterms:modified xsi:type="dcterms:W3CDTF">2025-09-01T15:06:05Z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0x0101001092B150A379CA4D82DE7B4B07768A21</vt:lpwstr>
  </property>
</Properties>
</file>