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Carpenter\Desktop\CONSULTANT PORTAL LINK\"/>
    </mc:Choice>
  </mc:AlternateContent>
  <xr:revisionPtr revIDLastSave="0" documentId="8_{E7E3CBAD-5CFF-4AA0-850B-48053EFFB8FA}" xr6:coauthVersionLast="47" xr6:coauthVersionMax="47" xr10:uidLastSave="{00000000-0000-0000-0000-000000000000}"/>
  <workbookProtection lockStructure="1"/>
  <bookViews>
    <workbookView xWindow="2280" yWindow="2280" windowWidth="14400" windowHeight="7270" tabRatio="819" firstSheet="6" activeTab="8" xr2:uid="{00000000-000D-0000-FFFF-FFFF00000000}"/>
  </bookViews>
  <sheets>
    <sheet name="66-521" sheetId="6" r:id="rId1"/>
    <sheet name="TC 66-204 page 1" sheetId="7" r:id="rId2"/>
    <sheet name="TC 66-204 page 2" sheetId="8" r:id="rId3"/>
    <sheet name="TC 66-204 page 3" sheetId="10" r:id="rId4"/>
    <sheet name="TC 66-204 page 4" sheetId="11" r:id="rId5"/>
    <sheet name="Reclamation" sheetId="17" r:id="rId6"/>
    <sheet name="TC 66-204 page 5 Add. Items" sheetId="12" r:id="rId7"/>
    <sheet name="TC 66-204 page 6 Add. Items" sheetId="15" r:id="rId8"/>
    <sheet name="Rate Classifications" sheetId="5" r:id="rId9"/>
    <sheet name="Drilling" sheetId="2" r:id="rId10"/>
    <sheet name="Testing" sheetId="3" r:id="rId11"/>
    <sheet name="Engineering" sheetId="4" r:id="rId12"/>
    <sheet name="Additional Items" sheetId="14" r:id="rId13"/>
    <sheet name="Gint Worksheet" sheetId="16" r:id="rId14"/>
  </sheets>
  <definedNames>
    <definedName name="_xlnm.Print_Area" localSheetId="0">'66-521'!$A$1:$M$226</definedName>
    <definedName name="_xlnm.Print_Area" localSheetId="12">'Additional Items'!$A$1:$W$290</definedName>
    <definedName name="_xlnm.Print_Area" localSheetId="9">Drilling!$A$1:$K$366,Drilling!$L$64:$U$123</definedName>
    <definedName name="_xlnm.Print_Area" localSheetId="11">Engineering!$A$1:$K$145,Engineering!$L$55:$S$101</definedName>
    <definedName name="_xlnm.Print_Area" localSheetId="8">'Rate Classifications'!$A$1:$U$55</definedName>
    <definedName name="_xlnm.Print_Area" localSheetId="5">Reclamation!$A$1:$U$66</definedName>
    <definedName name="_xlnm.Print_Area" localSheetId="1">'TC 66-204 page 1'!$A$1:$S$145</definedName>
    <definedName name="_xlnm.Print_Area" localSheetId="2">'TC 66-204 page 2'!$A$1:$T$145</definedName>
    <definedName name="_xlnm.Print_Area" localSheetId="3">'TC 66-204 page 3'!$A$1:$U$145</definedName>
    <definedName name="_xlnm.Print_Area" localSheetId="4">'TC 66-204 page 4'!$A$1:$Z$89</definedName>
    <definedName name="_xlnm.Print_Area" localSheetId="6">'TC 66-204 page 5 Add. Items'!$A$1:$U$29</definedName>
    <definedName name="_xlnm.Print_Area" localSheetId="7">'TC 66-204 page 6 Add. Items'!$A$1:$AA$44</definedName>
    <definedName name="_xlnm.Print_Area" localSheetId="10">Testing!$A$1:$K$300,Testing!$L$1:$V$66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E29" i="2"/>
  <c r="J248" i="2" l="1"/>
  <c r="J250" i="2" s="1"/>
  <c r="Q7" i="5"/>
  <c r="Q9" i="5" s="1"/>
  <c r="U39" i="5"/>
  <c r="S39" i="5"/>
  <c r="Q39" i="5"/>
  <c r="O39" i="5"/>
  <c r="M39" i="5"/>
  <c r="K39" i="5"/>
  <c r="I39" i="5"/>
  <c r="G39" i="5"/>
  <c r="D13" i="7"/>
  <c r="D20" i="7"/>
  <c r="G169" i="6"/>
  <c r="M169" i="6" s="1"/>
  <c r="G164" i="6"/>
  <c r="M164" i="6" s="1"/>
  <c r="G159" i="6"/>
  <c r="G151" i="6"/>
  <c r="G143" i="6"/>
  <c r="G140" i="6"/>
  <c r="M140" i="6" s="1"/>
  <c r="G137" i="6"/>
  <c r="G134" i="6"/>
  <c r="J30" i="3"/>
  <c r="G50" i="6" s="1"/>
  <c r="J347" i="2"/>
  <c r="Q108" i="2" s="1"/>
  <c r="G198" i="6" s="1"/>
  <c r="E334" i="2"/>
  <c r="AF29" i="11"/>
  <c r="M40" i="17"/>
  <c r="C7" i="7"/>
  <c r="C40" i="17" s="1"/>
  <c r="U65" i="17"/>
  <c r="T65" i="17"/>
  <c r="S65" i="17"/>
  <c r="U64" i="17"/>
  <c r="T64" i="17"/>
  <c r="S64" i="17"/>
  <c r="S31" i="17"/>
  <c r="AE29" i="11"/>
  <c r="T31" i="17"/>
  <c r="U31" i="17"/>
  <c r="U32" i="17"/>
  <c r="T32" i="17"/>
  <c r="M7" i="17"/>
  <c r="C8" i="7"/>
  <c r="C37" i="7" s="1"/>
  <c r="C66" i="7" s="1"/>
  <c r="E8" i="7"/>
  <c r="J123" i="7"/>
  <c r="J94" i="7"/>
  <c r="J65" i="7"/>
  <c r="J36" i="7"/>
  <c r="L124" i="7"/>
  <c r="L95" i="7"/>
  <c r="L66" i="7"/>
  <c r="L37" i="7"/>
  <c r="H124" i="7"/>
  <c r="H95" i="7"/>
  <c r="H66" i="7"/>
  <c r="H37" i="7"/>
  <c r="E124" i="7"/>
  <c r="E95" i="7"/>
  <c r="E66" i="7"/>
  <c r="E37" i="7"/>
  <c r="J7" i="7"/>
  <c r="L8" i="7"/>
  <c r="H8" i="7"/>
  <c r="K9" i="6"/>
  <c r="H9" i="6"/>
  <c r="E9" i="6"/>
  <c r="M9" i="6"/>
  <c r="L9" i="6"/>
  <c r="I9" i="6"/>
  <c r="R27" i="7"/>
  <c r="R56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84" i="7"/>
  <c r="N83" i="7"/>
  <c r="N82" i="7"/>
  <c r="N81" i="7"/>
  <c r="N80" i="7"/>
  <c r="N79" i="7"/>
  <c r="N78" i="7"/>
  <c r="N77" i="7"/>
  <c r="N76" i="7"/>
  <c r="N75" i="7"/>
  <c r="N74" i="7"/>
  <c r="N85" i="7" s="1"/>
  <c r="N73" i="7"/>
  <c r="N72" i="7"/>
  <c r="N71" i="7"/>
  <c r="N70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U17" i="11"/>
  <c r="U12" i="11"/>
  <c r="J137" i="6" s="1"/>
  <c r="M137" i="6" s="1"/>
  <c r="M138" i="6" s="1"/>
  <c r="C142" i="7"/>
  <c r="C142" i="10" s="1"/>
  <c r="B142" i="7"/>
  <c r="B142" i="10" s="1"/>
  <c r="A142" i="7"/>
  <c r="A142" i="10" s="1"/>
  <c r="C141" i="7"/>
  <c r="C141" i="10" s="1"/>
  <c r="B141" i="7"/>
  <c r="B141" i="10" s="1"/>
  <c r="A141" i="7"/>
  <c r="A141" i="10" s="1"/>
  <c r="C140" i="7"/>
  <c r="C140" i="10" s="1"/>
  <c r="B140" i="7"/>
  <c r="B140" i="10" s="1"/>
  <c r="A140" i="7"/>
  <c r="A140" i="10" s="1"/>
  <c r="C139" i="7"/>
  <c r="C139" i="10" s="1"/>
  <c r="B139" i="7"/>
  <c r="B139" i="10" s="1"/>
  <c r="A139" i="7"/>
  <c r="A139" i="10" s="1"/>
  <c r="C138" i="7"/>
  <c r="C138" i="10" s="1"/>
  <c r="B138" i="7"/>
  <c r="B138" i="10" s="1"/>
  <c r="A138" i="7"/>
  <c r="A138" i="10" s="1"/>
  <c r="C137" i="7"/>
  <c r="C137" i="10" s="1"/>
  <c r="B137" i="7"/>
  <c r="B137" i="10" s="1"/>
  <c r="A137" i="7"/>
  <c r="A137" i="10" s="1"/>
  <c r="C136" i="7"/>
  <c r="C136" i="10" s="1"/>
  <c r="B136" i="7"/>
  <c r="B136" i="10" s="1"/>
  <c r="A136" i="7"/>
  <c r="A136" i="10" s="1"/>
  <c r="C135" i="7"/>
  <c r="C135" i="10" s="1"/>
  <c r="B135" i="7"/>
  <c r="B135" i="10" s="1"/>
  <c r="A135" i="7"/>
  <c r="A135" i="10" s="1"/>
  <c r="C134" i="7"/>
  <c r="C134" i="10" s="1"/>
  <c r="B134" i="7"/>
  <c r="B134" i="10" s="1"/>
  <c r="A134" i="7"/>
  <c r="A134" i="10" s="1"/>
  <c r="C133" i="7"/>
  <c r="C133" i="10" s="1"/>
  <c r="B133" i="7"/>
  <c r="B133" i="10" s="1"/>
  <c r="A133" i="7"/>
  <c r="A133" i="10" s="1"/>
  <c r="C132" i="7"/>
  <c r="C132" i="10" s="1"/>
  <c r="B132" i="7"/>
  <c r="B132" i="10" s="1"/>
  <c r="A132" i="7"/>
  <c r="A132" i="10" s="1"/>
  <c r="C131" i="7"/>
  <c r="C131" i="10" s="1"/>
  <c r="B131" i="7"/>
  <c r="B131" i="10" s="1"/>
  <c r="A131" i="7"/>
  <c r="A131" i="10" s="1"/>
  <c r="C130" i="7"/>
  <c r="C130" i="10" s="1"/>
  <c r="B130" i="7"/>
  <c r="B130" i="10" s="1"/>
  <c r="A130" i="7"/>
  <c r="A130" i="10" s="1"/>
  <c r="C129" i="7"/>
  <c r="C129" i="10" s="1"/>
  <c r="B129" i="7"/>
  <c r="B129" i="10" s="1"/>
  <c r="A129" i="7"/>
  <c r="A129" i="10" s="1"/>
  <c r="C128" i="7"/>
  <c r="C128" i="10" s="1"/>
  <c r="B128" i="7"/>
  <c r="B128" i="10" s="1"/>
  <c r="A128" i="7"/>
  <c r="A128" i="10" s="1"/>
  <c r="C113" i="7"/>
  <c r="C113" i="10" s="1"/>
  <c r="B113" i="7"/>
  <c r="B113" i="10" s="1"/>
  <c r="A113" i="7"/>
  <c r="A113" i="10" s="1"/>
  <c r="C112" i="7"/>
  <c r="C112" i="10" s="1"/>
  <c r="B112" i="7"/>
  <c r="B112" i="10" s="1"/>
  <c r="A112" i="7"/>
  <c r="A112" i="10" s="1"/>
  <c r="C111" i="7"/>
  <c r="C111" i="10" s="1"/>
  <c r="B111" i="7"/>
  <c r="B111" i="10" s="1"/>
  <c r="A111" i="7"/>
  <c r="A111" i="10" s="1"/>
  <c r="C110" i="7"/>
  <c r="C110" i="10" s="1"/>
  <c r="B110" i="7"/>
  <c r="B110" i="10" s="1"/>
  <c r="A110" i="7"/>
  <c r="A110" i="10" s="1"/>
  <c r="C109" i="7"/>
  <c r="C109" i="10" s="1"/>
  <c r="B109" i="7"/>
  <c r="B109" i="10" s="1"/>
  <c r="A109" i="7"/>
  <c r="A109" i="10" s="1"/>
  <c r="C108" i="7"/>
  <c r="C108" i="10" s="1"/>
  <c r="B108" i="7"/>
  <c r="B108" i="10" s="1"/>
  <c r="A108" i="7"/>
  <c r="A108" i="10" s="1"/>
  <c r="C107" i="7"/>
  <c r="C107" i="10" s="1"/>
  <c r="B107" i="7"/>
  <c r="B107" i="10" s="1"/>
  <c r="A107" i="7"/>
  <c r="A107" i="10" s="1"/>
  <c r="C106" i="7"/>
  <c r="C106" i="10" s="1"/>
  <c r="B106" i="7"/>
  <c r="B106" i="10" s="1"/>
  <c r="A106" i="7"/>
  <c r="A106" i="10" s="1"/>
  <c r="C105" i="7"/>
  <c r="C105" i="10" s="1"/>
  <c r="B105" i="7"/>
  <c r="B105" i="10" s="1"/>
  <c r="A105" i="7"/>
  <c r="A105" i="10" s="1"/>
  <c r="C104" i="7"/>
  <c r="C104" i="10" s="1"/>
  <c r="B104" i="7"/>
  <c r="B104" i="10" s="1"/>
  <c r="A104" i="7"/>
  <c r="A104" i="10" s="1"/>
  <c r="C103" i="7"/>
  <c r="C103" i="10" s="1"/>
  <c r="B103" i="7"/>
  <c r="B103" i="10" s="1"/>
  <c r="A103" i="7"/>
  <c r="A103" i="10" s="1"/>
  <c r="C102" i="7"/>
  <c r="C102" i="10" s="1"/>
  <c r="B102" i="7"/>
  <c r="B102" i="10" s="1"/>
  <c r="A102" i="7"/>
  <c r="A102" i="10" s="1"/>
  <c r="C101" i="7"/>
  <c r="C101" i="10" s="1"/>
  <c r="B101" i="7"/>
  <c r="B101" i="10" s="1"/>
  <c r="A101" i="7"/>
  <c r="A101" i="10" s="1"/>
  <c r="C100" i="7"/>
  <c r="C100" i="10" s="1"/>
  <c r="B100" i="7"/>
  <c r="B100" i="10" s="1"/>
  <c r="A100" i="7"/>
  <c r="A100" i="10" s="1"/>
  <c r="C99" i="7"/>
  <c r="C99" i="10" s="1"/>
  <c r="B99" i="7"/>
  <c r="B99" i="10" s="1"/>
  <c r="A99" i="7"/>
  <c r="A99" i="10" s="1"/>
  <c r="C84" i="7"/>
  <c r="C84" i="10" s="1"/>
  <c r="B84" i="7"/>
  <c r="B84" i="10" s="1"/>
  <c r="A84" i="7"/>
  <c r="A84" i="10" s="1"/>
  <c r="C83" i="7"/>
  <c r="C83" i="10" s="1"/>
  <c r="B83" i="7"/>
  <c r="B83" i="10" s="1"/>
  <c r="A83" i="7"/>
  <c r="A83" i="10" s="1"/>
  <c r="C82" i="7"/>
  <c r="C82" i="10" s="1"/>
  <c r="B82" i="7"/>
  <c r="B82" i="10" s="1"/>
  <c r="A82" i="7"/>
  <c r="A82" i="10" s="1"/>
  <c r="C81" i="7"/>
  <c r="C81" i="10" s="1"/>
  <c r="B81" i="7"/>
  <c r="B81" i="10" s="1"/>
  <c r="A81" i="7"/>
  <c r="A81" i="10" s="1"/>
  <c r="C80" i="7"/>
  <c r="C80" i="8" s="1"/>
  <c r="B80" i="7"/>
  <c r="B80" i="10" s="1"/>
  <c r="A80" i="7"/>
  <c r="A80" i="10" s="1"/>
  <c r="C79" i="7"/>
  <c r="C79" i="10" s="1"/>
  <c r="B79" i="7"/>
  <c r="B79" i="8" s="1"/>
  <c r="H79" i="8" s="1"/>
  <c r="A79" i="7"/>
  <c r="A79" i="8" s="1"/>
  <c r="C78" i="7"/>
  <c r="C78" i="10"/>
  <c r="B78" i="7"/>
  <c r="B78" i="10" s="1"/>
  <c r="A78" i="7"/>
  <c r="A78" i="10" s="1"/>
  <c r="C77" i="7"/>
  <c r="C77" i="10" s="1"/>
  <c r="B77" i="7"/>
  <c r="B77" i="10"/>
  <c r="A77" i="7"/>
  <c r="A77" i="10" s="1"/>
  <c r="C76" i="7"/>
  <c r="C76" i="8" s="1"/>
  <c r="B76" i="7"/>
  <c r="B76" i="8" s="1"/>
  <c r="H76" i="8" s="1"/>
  <c r="A76" i="7"/>
  <c r="A76" i="10" s="1"/>
  <c r="C75" i="7"/>
  <c r="C75" i="10" s="1"/>
  <c r="B75" i="7"/>
  <c r="B75" i="10" s="1"/>
  <c r="A75" i="7"/>
  <c r="A75" i="8" s="1"/>
  <c r="C74" i="7"/>
  <c r="C74" i="8" s="1"/>
  <c r="B74" i="7"/>
  <c r="B74" i="8" s="1"/>
  <c r="H74" i="8" s="1"/>
  <c r="A74" i="7"/>
  <c r="A74" i="10" s="1"/>
  <c r="C73" i="7"/>
  <c r="C73" i="10" s="1"/>
  <c r="B73" i="7"/>
  <c r="B73" i="10" s="1"/>
  <c r="A73" i="7"/>
  <c r="A73" i="10" s="1"/>
  <c r="C72" i="7"/>
  <c r="C72" i="8" s="1"/>
  <c r="B72" i="7"/>
  <c r="B72" i="10" s="1"/>
  <c r="A72" i="7"/>
  <c r="A72" i="8" s="1"/>
  <c r="A72" i="10"/>
  <c r="C71" i="7"/>
  <c r="C71" i="10" s="1"/>
  <c r="B71" i="7"/>
  <c r="B71" i="8" s="1"/>
  <c r="H71" i="8" s="1"/>
  <c r="A71" i="7"/>
  <c r="A71" i="8" s="1"/>
  <c r="C70" i="7"/>
  <c r="C70" i="10" s="1"/>
  <c r="B70" i="7"/>
  <c r="B70" i="10" s="1"/>
  <c r="A70" i="7"/>
  <c r="A70" i="10" s="1"/>
  <c r="C55" i="7"/>
  <c r="C55" i="10" s="1"/>
  <c r="B55" i="7"/>
  <c r="B55" i="10"/>
  <c r="A55" i="7"/>
  <c r="A55" i="10" s="1"/>
  <c r="C54" i="7"/>
  <c r="C54" i="8" s="1"/>
  <c r="B54" i="7"/>
  <c r="B54" i="8" s="1"/>
  <c r="H54" i="8" s="1"/>
  <c r="A54" i="7"/>
  <c r="A54" i="10" s="1"/>
  <c r="C53" i="7"/>
  <c r="C53" i="10" s="1"/>
  <c r="B53" i="7"/>
  <c r="B53" i="10" s="1"/>
  <c r="A53" i="7"/>
  <c r="A53" i="8" s="1"/>
  <c r="C52" i="7"/>
  <c r="C52" i="10" s="1"/>
  <c r="B52" i="7"/>
  <c r="B52" i="8" s="1"/>
  <c r="H52" i="8" s="1"/>
  <c r="A52" i="7"/>
  <c r="A52" i="10" s="1"/>
  <c r="C51" i="7"/>
  <c r="C51" i="10" s="1"/>
  <c r="B51" i="7"/>
  <c r="B51" i="10" s="1"/>
  <c r="A51" i="7"/>
  <c r="A51" i="10" s="1"/>
  <c r="C50" i="7"/>
  <c r="C50" i="10" s="1"/>
  <c r="B50" i="7"/>
  <c r="B50" i="10" s="1"/>
  <c r="A50" i="7"/>
  <c r="A50" i="10" s="1"/>
  <c r="C49" i="7"/>
  <c r="C49" i="10" s="1"/>
  <c r="B49" i="7"/>
  <c r="B49" i="10" s="1"/>
  <c r="A49" i="7"/>
  <c r="A49" i="10" s="1"/>
  <c r="C48" i="7"/>
  <c r="C48" i="10" s="1"/>
  <c r="B48" i="7"/>
  <c r="B48" i="10" s="1"/>
  <c r="A48" i="7"/>
  <c r="A48" i="10" s="1"/>
  <c r="C47" i="7"/>
  <c r="C47" i="10" s="1"/>
  <c r="B47" i="7"/>
  <c r="B47" i="10" s="1"/>
  <c r="A47" i="7"/>
  <c r="A47" i="10" s="1"/>
  <c r="C46" i="7"/>
  <c r="C46" i="10" s="1"/>
  <c r="B46" i="7"/>
  <c r="B46" i="10" s="1"/>
  <c r="A46" i="7"/>
  <c r="A46" i="10" s="1"/>
  <c r="C45" i="7"/>
  <c r="C45" i="10" s="1"/>
  <c r="B45" i="7"/>
  <c r="B45" i="10" s="1"/>
  <c r="A45" i="7"/>
  <c r="A45" i="10" s="1"/>
  <c r="C44" i="7"/>
  <c r="C44" i="10" s="1"/>
  <c r="B44" i="7"/>
  <c r="B44" i="10" s="1"/>
  <c r="A44" i="7"/>
  <c r="A44" i="10" s="1"/>
  <c r="C43" i="7"/>
  <c r="C43" i="10" s="1"/>
  <c r="B43" i="7"/>
  <c r="B43" i="10" s="1"/>
  <c r="A43" i="7"/>
  <c r="A43" i="10" s="1"/>
  <c r="C42" i="7"/>
  <c r="C42" i="10" s="1"/>
  <c r="B42" i="7"/>
  <c r="B42" i="10" s="1"/>
  <c r="A42" i="7"/>
  <c r="A42" i="10" s="1"/>
  <c r="C41" i="7"/>
  <c r="C41" i="10" s="1"/>
  <c r="B41" i="7"/>
  <c r="B41" i="10" s="1"/>
  <c r="A41" i="7"/>
  <c r="A41" i="10" s="1"/>
  <c r="A26" i="7"/>
  <c r="A26" i="10" s="1"/>
  <c r="A25" i="7"/>
  <c r="A25" i="10" s="1"/>
  <c r="A24" i="7"/>
  <c r="A24" i="10" s="1"/>
  <c r="A23" i="7"/>
  <c r="A23" i="10" s="1"/>
  <c r="A22" i="7"/>
  <c r="A22" i="10" s="1"/>
  <c r="A21" i="7"/>
  <c r="A21" i="10" s="1"/>
  <c r="A20" i="7"/>
  <c r="A20" i="10" s="1"/>
  <c r="A19" i="7"/>
  <c r="A19" i="10" s="1"/>
  <c r="A18" i="7"/>
  <c r="A18" i="10" s="1"/>
  <c r="A17" i="7"/>
  <c r="A17" i="10" s="1"/>
  <c r="A16" i="7"/>
  <c r="A16" i="10" s="1"/>
  <c r="A15" i="7"/>
  <c r="A15" i="10" s="1"/>
  <c r="A14" i="7"/>
  <c r="A14" i="10" s="1"/>
  <c r="A13" i="7"/>
  <c r="A13" i="10" s="1"/>
  <c r="A12" i="7"/>
  <c r="A12" i="10" s="1"/>
  <c r="U27" i="10"/>
  <c r="S27" i="10"/>
  <c r="S56" i="10"/>
  <c r="U85" i="10"/>
  <c r="T85" i="10"/>
  <c r="S85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M8" i="10"/>
  <c r="M37" i="10" s="1"/>
  <c r="M66" i="10" s="1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E142" i="8"/>
  <c r="D142" i="8"/>
  <c r="B141" i="8"/>
  <c r="H141" i="8" s="1"/>
  <c r="E141" i="8"/>
  <c r="D141" i="8"/>
  <c r="E140" i="8"/>
  <c r="D140" i="8"/>
  <c r="B139" i="8"/>
  <c r="H139" i="8" s="1"/>
  <c r="E139" i="8"/>
  <c r="D139" i="8"/>
  <c r="E138" i="8"/>
  <c r="D138" i="8"/>
  <c r="B137" i="8"/>
  <c r="H137" i="8" s="1"/>
  <c r="E137" i="8"/>
  <c r="D137" i="8"/>
  <c r="E136" i="8"/>
  <c r="D136" i="8"/>
  <c r="E135" i="8"/>
  <c r="D135" i="8"/>
  <c r="E134" i="8"/>
  <c r="D134" i="8"/>
  <c r="B133" i="8"/>
  <c r="H133" i="8" s="1"/>
  <c r="E133" i="8"/>
  <c r="D133" i="8"/>
  <c r="E132" i="8"/>
  <c r="D132" i="8"/>
  <c r="B131" i="8"/>
  <c r="H131" i="8" s="1"/>
  <c r="E131" i="8"/>
  <c r="D131" i="8"/>
  <c r="E130" i="8"/>
  <c r="D130" i="8"/>
  <c r="B129" i="8"/>
  <c r="H129" i="8" s="1"/>
  <c r="E129" i="8"/>
  <c r="D129" i="8"/>
  <c r="E128" i="8"/>
  <c r="D128" i="8"/>
  <c r="B113" i="8"/>
  <c r="H113" i="8" s="1"/>
  <c r="E113" i="8"/>
  <c r="D113" i="8"/>
  <c r="E112" i="8"/>
  <c r="D112" i="8"/>
  <c r="B111" i="8"/>
  <c r="H111" i="8" s="1"/>
  <c r="E111" i="8"/>
  <c r="D111" i="8"/>
  <c r="E110" i="8"/>
  <c r="D110" i="8"/>
  <c r="E109" i="8"/>
  <c r="D109" i="8"/>
  <c r="E108" i="8"/>
  <c r="D108" i="8"/>
  <c r="E107" i="8"/>
  <c r="D107" i="8"/>
  <c r="E106" i="8"/>
  <c r="D106" i="8"/>
  <c r="B105" i="8"/>
  <c r="H105" i="8" s="1"/>
  <c r="E105" i="8"/>
  <c r="D105" i="8"/>
  <c r="E104" i="8"/>
  <c r="D104" i="8"/>
  <c r="B103" i="8"/>
  <c r="H103" i="8" s="1"/>
  <c r="E103" i="8"/>
  <c r="D103" i="8"/>
  <c r="E102" i="8"/>
  <c r="D102" i="8"/>
  <c r="E101" i="8"/>
  <c r="D101" i="8"/>
  <c r="E100" i="8"/>
  <c r="D100" i="8"/>
  <c r="E99" i="8"/>
  <c r="D99" i="8"/>
  <c r="B99" i="8"/>
  <c r="H99" i="8" s="1"/>
  <c r="E84" i="8"/>
  <c r="D84" i="8"/>
  <c r="E83" i="8"/>
  <c r="D83" i="8"/>
  <c r="E82" i="8"/>
  <c r="D82" i="8"/>
  <c r="E81" i="8"/>
  <c r="D81" i="8"/>
  <c r="E80" i="8"/>
  <c r="D80" i="8"/>
  <c r="E79" i="8"/>
  <c r="D79" i="8"/>
  <c r="E78" i="8"/>
  <c r="D78" i="8"/>
  <c r="B77" i="8"/>
  <c r="H77" i="8" s="1"/>
  <c r="E77" i="8"/>
  <c r="D77" i="8"/>
  <c r="E76" i="8"/>
  <c r="D76" i="8"/>
  <c r="B75" i="8"/>
  <c r="H75" i="8" s="1"/>
  <c r="E75" i="8"/>
  <c r="D75" i="8"/>
  <c r="E74" i="8"/>
  <c r="D74" i="8"/>
  <c r="E73" i="8"/>
  <c r="D73" i="8"/>
  <c r="E72" i="8"/>
  <c r="D72" i="8"/>
  <c r="E71" i="8"/>
  <c r="D71" i="8"/>
  <c r="D85" i="8" s="1"/>
  <c r="E70" i="8"/>
  <c r="D70" i="8"/>
  <c r="B55" i="8"/>
  <c r="H55" i="8" s="1"/>
  <c r="E55" i="8"/>
  <c r="D55" i="8"/>
  <c r="E54" i="8"/>
  <c r="D54" i="8"/>
  <c r="B53" i="8"/>
  <c r="H53" i="8" s="1"/>
  <c r="E53" i="8"/>
  <c r="D53" i="8"/>
  <c r="E52" i="8"/>
  <c r="D52" i="8"/>
  <c r="B51" i="8"/>
  <c r="H51" i="8" s="1"/>
  <c r="E51" i="8"/>
  <c r="D51" i="8"/>
  <c r="B50" i="8"/>
  <c r="H50" i="8" s="1"/>
  <c r="E50" i="8"/>
  <c r="D50" i="8"/>
  <c r="E49" i="8"/>
  <c r="D49" i="8"/>
  <c r="B48" i="8"/>
  <c r="H48" i="8" s="1"/>
  <c r="E48" i="8"/>
  <c r="D48" i="8"/>
  <c r="E47" i="8"/>
  <c r="D47" i="8"/>
  <c r="E46" i="8"/>
  <c r="D46" i="8"/>
  <c r="B45" i="8"/>
  <c r="H45" i="8" s="1"/>
  <c r="E45" i="8"/>
  <c r="D45" i="8"/>
  <c r="B44" i="8"/>
  <c r="H44" i="8" s="1"/>
  <c r="E44" i="8"/>
  <c r="D44" i="8"/>
  <c r="E43" i="8"/>
  <c r="D43" i="8"/>
  <c r="E42" i="8"/>
  <c r="D42" i="8"/>
  <c r="E41" i="8"/>
  <c r="D41" i="8"/>
  <c r="C138" i="8"/>
  <c r="C137" i="8"/>
  <c r="C134" i="8"/>
  <c r="C132" i="8"/>
  <c r="C130" i="8"/>
  <c r="C128" i="8"/>
  <c r="A113" i="8"/>
  <c r="C110" i="8"/>
  <c r="C108" i="8"/>
  <c r="C106" i="8"/>
  <c r="C100" i="8"/>
  <c r="C78" i="8"/>
  <c r="C77" i="8"/>
  <c r="C73" i="8"/>
  <c r="C71" i="8"/>
  <c r="C55" i="8"/>
  <c r="C51" i="8"/>
  <c r="C49" i="8"/>
  <c r="A46" i="8"/>
  <c r="C45" i="8"/>
  <c r="C41" i="8"/>
  <c r="T56" i="8"/>
  <c r="T85" i="8"/>
  <c r="T114" i="8"/>
  <c r="T143" i="8"/>
  <c r="T27" i="8"/>
  <c r="S56" i="8"/>
  <c r="S27" i="8"/>
  <c r="S85" i="8"/>
  <c r="S114" i="8"/>
  <c r="S143" i="8"/>
  <c r="R56" i="8"/>
  <c r="R27" i="8"/>
  <c r="R144" i="8" s="1"/>
  <c r="R115" i="8" s="1"/>
  <c r="R85" i="8"/>
  <c r="R114" i="8"/>
  <c r="R143" i="8"/>
  <c r="Q56" i="8"/>
  <c r="Q27" i="8"/>
  <c r="Q85" i="8"/>
  <c r="Q114" i="8"/>
  <c r="Q143" i="8"/>
  <c r="P56" i="8"/>
  <c r="P27" i="8"/>
  <c r="P85" i="8"/>
  <c r="P114" i="8"/>
  <c r="P143" i="8"/>
  <c r="O56" i="8"/>
  <c r="O27" i="8"/>
  <c r="O85" i="8"/>
  <c r="O114" i="8"/>
  <c r="O143" i="8"/>
  <c r="N56" i="8"/>
  <c r="N27" i="8"/>
  <c r="N85" i="8"/>
  <c r="N114" i="8"/>
  <c r="N143" i="8"/>
  <c r="M56" i="8"/>
  <c r="M27" i="8"/>
  <c r="M85" i="8"/>
  <c r="M114" i="8"/>
  <c r="M143" i="8"/>
  <c r="L56" i="8"/>
  <c r="L27" i="8"/>
  <c r="L85" i="8"/>
  <c r="L114" i="8"/>
  <c r="L143" i="8"/>
  <c r="K56" i="8"/>
  <c r="K27" i="8"/>
  <c r="K85" i="8"/>
  <c r="K114" i="8"/>
  <c r="K143" i="8"/>
  <c r="J56" i="8"/>
  <c r="J27" i="8"/>
  <c r="J85" i="8"/>
  <c r="J114" i="8"/>
  <c r="J143" i="8"/>
  <c r="I56" i="8"/>
  <c r="I85" i="8"/>
  <c r="I114" i="8"/>
  <c r="I143" i="8"/>
  <c r="B12" i="7"/>
  <c r="B12" i="8" s="1"/>
  <c r="H12" i="8" s="1"/>
  <c r="B13" i="7"/>
  <c r="B13" i="8" s="1"/>
  <c r="H13" i="8" s="1"/>
  <c r="B14" i="7"/>
  <c r="B14" i="8" s="1"/>
  <c r="H14" i="8" s="1"/>
  <c r="B15" i="7"/>
  <c r="B15" i="8" s="1"/>
  <c r="H15" i="8" s="1"/>
  <c r="B16" i="7"/>
  <c r="B16" i="8" s="1"/>
  <c r="H16" i="8" s="1"/>
  <c r="B17" i="7"/>
  <c r="B17" i="8" s="1"/>
  <c r="H17" i="8" s="1"/>
  <c r="B18" i="7"/>
  <c r="B18" i="8" s="1"/>
  <c r="H18" i="8" s="1"/>
  <c r="B19" i="7"/>
  <c r="B19" i="8" s="1"/>
  <c r="H19" i="8" s="1"/>
  <c r="B20" i="7"/>
  <c r="B20" i="8" s="1"/>
  <c r="H20" i="8" s="1"/>
  <c r="B21" i="7"/>
  <c r="B21" i="8" s="1"/>
  <c r="H21" i="8" s="1"/>
  <c r="B22" i="7"/>
  <c r="B22" i="8" s="1"/>
  <c r="H22" i="8" s="1"/>
  <c r="B23" i="7"/>
  <c r="B23" i="8" s="1"/>
  <c r="H23" i="8" s="1"/>
  <c r="B24" i="7"/>
  <c r="B24" i="8" s="1"/>
  <c r="H24" i="8" s="1"/>
  <c r="B25" i="7"/>
  <c r="B25" i="8" s="1"/>
  <c r="H25" i="8" s="1"/>
  <c r="B26" i="7"/>
  <c r="B26" i="8" s="1"/>
  <c r="H26" i="8" s="1"/>
  <c r="G56" i="8"/>
  <c r="G85" i="8"/>
  <c r="G114" i="8"/>
  <c r="G143" i="8"/>
  <c r="F56" i="8"/>
  <c r="F85" i="8"/>
  <c r="F114" i="8"/>
  <c r="F143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M8" i="8"/>
  <c r="M37" i="8" s="1"/>
  <c r="M66" i="8" s="1"/>
  <c r="M95" i="8" s="1"/>
  <c r="L142" i="7"/>
  <c r="J142" i="7"/>
  <c r="H142" i="7"/>
  <c r="F142" i="7"/>
  <c r="D142" i="7"/>
  <c r="L141" i="7"/>
  <c r="J141" i="7"/>
  <c r="H141" i="7"/>
  <c r="F141" i="7"/>
  <c r="D141" i="7"/>
  <c r="L140" i="7"/>
  <c r="J140" i="7"/>
  <c r="H140" i="7"/>
  <c r="F140" i="7"/>
  <c r="D140" i="7"/>
  <c r="L139" i="7"/>
  <c r="J139" i="7"/>
  <c r="H139" i="7"/>
  <c r="F139" i="7"/>
  <c r="D139" i="7"/>
  <c r="L138" i="7"/>
  <c r="J138" i="7"/>
  <c r="H138" i="7"/>
  <c r="F138" i="7"/>
  <c r="D138" i="7"/>
  <c r="L137" i="7"/>
  <c r="J137" i="7"/>
  <c r="H137" i="7"/>
  <c r="F137" i="7"/>
  <c r="D137" i="7"/>
  <c r="L136" i="7"/>
  <c r="J136" i="7"/>
  <c r="H136" i="7"/>
  <c r="F136" i="7"/>
  <c r="D136" i="7"/>
  <c r="L135" i="7"/>
  <c r="J135" i="7"/>
  <c r="H135" i="7"/>
  <c r="F135" i="7"/>
  <c r="D135" i="7"/>
  <c r="L134" i="7"/>
  <c r="J134" i="7"/>
  <c r="H134" i="7"/>
  <c r="F134" i="7"/>
  <c r="D134" i="7"/>
  <c r="L133" i="7"/>
  <c r="J133" i="7"/>
  <c r="H133" i="7"/>
  <c r="F133" i="7"/>
  <c r="D133" i="7"/>
  <c r="L132" i="7"/>
  <c r="J132" i="7"/>
  <c r="H132" i="7"/>
  <c r="F132" i="7"/>
  <c r="D132" i="7"/>
  <c r="L131" i="7"/>
  <c r="J131" i="7"/>
  <c r="H131" i="7"/>
  <c r="F131" i="7"/>
  <c r="D131" i="7"/>
  <c r="L130" i="7"/>
  <c r="J130" i="7"/>
  <c r="H130" i="7"/>
  <c r="F130" i="7"/>
  <c r="D130" i="7"/>
  <c r="L129" i="7"/>
  <c r="J129" i="7"/>
  <c r="H129" i="7"/>
  <c r="F129" i="7"/>
  <c r="D129" i="7"/>
  <c r="L128" i="7"/>
  <c r="J128" i="7"/>
  <c r="H128" i="7"/>
  <c r="H143" i="7" s="1"/>
  <c r="F128" i="7"/>
  <c r="D128" i="7"/>
  <c r="L113" i="7"/>
  <c r="J113" i="7"/>
  <c r="H113" i="7"/>
  <c r="F113" i="7"/>
  <c r="D113" i="7"/>
  <c r="L112" i="7"/>
  <c r="J112" i="7"/>
  <c r="H112" i="7"/>
  <c r="F112" i="7"/>
  <c r="D112" i="7"/>
  <c r="L111" i="7"/>
  <c r="J111" i="7"/>
  <c r="H111" i="7"/>
  <c r="F111" i="7"/>
  <c r="D111" i="7"/>
  <c r="L110" i="7"/>
  <c r="J110" i="7"/>
  <c r="H110" i="7"/>
  <c r="F110" i="7"/>
  <c r="D110" i="7"/>
  <c r="L109" i="7"/>
  <c r="J109" i="7"/>
  <c r="H109" i="7"/>
  <c r="F109" i="7"/>
  <c r="D109" i="7"/>
  <c r="L108" i="7"/>
  <c r="J108" i="7"/>
  <c r="H108" i="7"/>
  <c r="F108" i="7"/>
  <c r="D108" i="7"/>
  <c r="L107" i="7"/>
  <c r="J107" i="7"/>
  <c r="H107" i="7"/>
  <c r="F107" i="7"/>
  <c r="D107" i="7"/>
  <c r="L106" i="7"/>
  <c r="J106" i="7"/>
  <c r="H106" i="7"/>
  <c r="F106" i="7"/>
  <c r="D106" i="7"/>
  <c r="L105" i="7"/>
  <c r="J105" i="7"/>
  <c r="H105" i="7"/>
  <c r="F105" i="7"/>
  <c r="D105" i="7"/>
  <c r="L104" i="7"/>
  <c r="J104" i="7"/>
  <c r="H104" i="7"/>
  <c r="F104" i="7"/>
  <c r="D104" i="7"/>
  <c r="L103" i="7"/>
  <c r="J103" i="7"/>
  <c r="H103" i="7"/>
  <c r="F103" i="7"/>
  <c r="D103" i="7"/>
  <c r="L102" i="7"/>
  <c r="J102" i="7"/>
  <c r="H102" i="7"/>
  <c r="F102" i="7"/>
  <c r="D102" i="7"/>
  <c r="L101" i="7"/>
  <c r="J101" i="7"/>
  <c r="H101" i="7"/>
  <c r="F101" i="7"/>
  <c r="D101" i="7"/>
  <c r="L100" i="7"/>
  <c r="J100" i="7"/>
  <c r="H100" i="7"/>
  <c r="F100" i="7"/>
  <c r="D100" i="7"/>
  <c r="L99" i="7"/>
  <c r="J99" i="7"/>
  <c r="H99" i="7"/>
  <c r="F99" i="7"/>
  <c r="D99" i="7"/>
  <c r="L84" i="7"/>
  <c r="J84" i="7"/>
  <c r="H84" i="7"/>
  <c r="F84" i="7"/>
  <c r="D84" i="7"/>
  <c r="L83" i="7"/>
  <c r="J83" i="7"/>
  <c r="H83" i="7"/>
  <c r="F83" i="7"/>
  <c r="D83" i="7"/>
  <c r="L82" i="7"/>
  <c r="J82" i="7"/>
  <c r="H82" i="7"/>
  <c r="F82" i="7"/>
  <c r="D82" i="7"/>
  <c r="L81" i="7"/>
  <c r="J81" i="7"/>
  <c r="H81" i="7"/>
  <c r="F81" i="7"/>
  <c r="D81" i="7"/>
  <c r="L80" i="7"/>
  <c r="J80" i="7"/>
  <c r="H80" i="7"/>
  <c r="F80" i="7"/>
  <c r="D80" i="7"/>
  <c r="L79" i="7"/>
  <c r="J79" i="7"/>
  <c r="H79" i="7"/>
  <c r="F79" i="7"/>
  <c r="D79" i="7"/>
  <c r="L78" i="7"/>
  <c r="J78" i="7"/>
  <c r="H78" i="7"/>
  <c r="F78" i="7"/>
  <c r="D78" i="7"/>
  <c r="L77" i="7"/>
  <c r="J77" i="7"/>
  <c r="H77" i="7"/>
  <c r="F77" i="7"/>
  <c r="D77" i="7"/>
  <c r="L76" i="7"/>
  <c r="J76" i="7"/>
  <c r="H76" i="7"/>
  <c r="F76" i="7"/>
  <c r="D76" i="7"/>
  <c r="L75" i="7"/>
  <c r="J75" i="7"/>
  <c r="H75" i="7"/>
  <c r="F75" i="7"/>
  <c r="D75" i="7"/>
  <c r="L74" i="7"/>
  <c r="J74" i="7"/>
  <c r="H74" i="7"/>
  <c r="F74" i="7"/>
  <c r="D74" i="7"/>
  <c r="L73" i="7"/>
  <c r="J73" i="7"/>
  <c r="H73" i="7"/>
  <c r="F73" i="7"/>
  <c r="D73" i="7"/>
  <c r="L72" i="7"/>
  <c r="J72" i="7"/>
  <c r="H72" i="7"/>
  <c r="F72" i="7"/>
  <c r="D72" i="7"/>
  <c r="L71" i="7"/>
  <c r="J71" i="7"/>
  <c r="H71" i="7"/>
  <c r="F71" i="7"/>
  <c r="D71" i="7"/>
  <c r="L70" i="7"/>
  <c r="J70" i="7"/>
  <c r="H70" i="7"/>
  <c r="F70" i="7"/>
  <c r="D70" i="7"/>
  <c r="L55" i="7"/>
  <c r="J55" i="7"/>
  <c r="H55" i="7"/>
  <c r="F55" i="7"/>
  <c r="D55" i="7"/>
  <c r="L54" i="7"/>
  <c r="J54" i="7"/>
  <c r="H54" i="7"/>
  <c r="F54" i="7"/>
  <c r="D54" i="7"/>
  <c r="L53" i="7"/>
  <c r="J53" i="7"/>
  <c r="H53" i="7"/>
  <c r="F53" i="7"/>
  <c r="D53" i="7"/>
  <c r="L52" i="7"/>
  <c r="J52" i="7"/>
  <c r="H52" i="7"/>
  <c r="F52" i="7"/>
  <c r="D52" i="7"/>
  <c r="L51" i="7"/>
  <c r="J51" i="7"/>
  <c r="H51" i="7"/>
  <c r="F51" i="7"/>
  <c r="D51" i="7"/>
  <c r="L50" i="7"/>
  <c r="J50" i="7"/>
  <c r="H50" i="7"/>
  <c r="F50" i="7"/>
  <c r="D50" i="7"/>
  <c r="L49" i="7"/>
  <c r="J49" i="7"/>
  <c r="H49" i="7"/>
  <c r="F49" i="7"/>
  <c r="D49" i="7"/>
  <c r="L48" i="7"/>
  <c r="J48" i="7"/>
  <c r="H48" i="7"/>
  <c r="F48" i="7"/>
  <c r="D48" i="7"/>
  <c r="L47" i="7"/>
  <c r="J47" i="7"/>
  <c r="H47" i="7"/>
  <c r="F47" i="7"/>
  <c r="D47" i="7"/>
  <c r="L46" i="7"/>
  <c r="J46" i="7"/>
  <c r="H46" i="7"/>
  <c r="F46" i="7"/>
  <c r="D46" i="7"/>
  <c r="L45" i="7"/>
  <c r="J45" i="7"/>
  <c r="H45" i="7"/>
  <c r="F45" i="7"/>
  <c r="D45" i="7"/>
  <c r="L44" i="7"/>
  <c r="J44" i="7"/>
  <c r="H44" i="7"/>
  <c r="F44" i="7"/>
  <c r="D44" i="7"/>
  <c r="L43" i="7"/>
  <c r="J43" i="7"/>
  <c r="H43" i="7"/>
  <c r="F43" i="7"/>
  <c r="D43" i="7"/>
  <c r="L42" i="7"/>
  <c r="J42" i="7"/>
  <c r="H42" i="7"/>
  <c r="F42" i="7"/>
  <c r="D42" i="7"/>
  <c r="D41" i="7"/>
  <c r="L41" i="7"/>
  <c r="J41" i="7"/>
  <c r="H41" i="7"/>
  <c r="F41" i="7"/>
  <c r="S56" i="7"/>
  <c r="S85" i="7"/>
  <c r="S114" i="7"/>
  <c r="S143" i="7"/>
  <c r="R85" i="7"/>
  <c r="R114" i="7"/>
  <c r="R143" i="7"/>
  <c r="Q56" i="7"/>
  <c r="Q85" i="7"/>
  <c r="Q114" i="7"/>
  <c r="Q143" i="7"/>
  <c r="Q27" i="7"/>
  <c r="P56" i="7"/>
  <c r="P85" i="7"/>
  <c r="P114" i="7"/>
  <c r="P143" i="7"/>
  <c r="O56" i="7"/>
  <c r="O85" i="7"/>
  <c r="O114" i="7"/>
  <c r="O143" i="7"/>
  <c r="M56" i="7"/>
  <c r="M85" i="7"/>
  <c r="M114" i="7"/>
  <c r="M143" i="7"/>
  <c r="M27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K56" i="7"/>
  <c r="K85" i="7"/>
  <c r="K114" i="7"/>
  <c r="K143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I56" i="7"/>
  <c r="I85" i="7"/>
  <c r="I114" i="7"/>
  <c r="I143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G56" i="7"/>
  <c r="G85" i="7"/>
  <c r="G114" i="7"/>
  <c r="G143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E56" i="7"/>
  <c r="E85" i="7"/>
  <c r="E114" i="7"/>
  <c r="E143" i="7"/>
  <c r="E27" i="7"/>
  <c r="D12" i="7"/>
  <c r="D14" i="7"/>
  <c r="D15" i="7"/>
  <c r="D16" i="7"/>
  <c r="D17" i="7"/>
  <c r="D18" i="7"/>
  <c r="D19" i="7"/>
  <c r="D21" i="7"/>
  <c r="D22" i="7"/>
  <c r="D23" i="7"/>
  <c r="D24" i="7"/>
  <c r="D25" i="7"/>
  <c r="D26" i="7"/>
  <c r="R8" i="7"/>
  <c r="R37" i="7" s="1"/>
  <c r="R66" i="7" s="1"/>
  <c r="O8" i="7"/>
  <c r="O37" i="7" s="1"/>
  <c r="U67" i="11"/>
  <c r="Q71" i="4" s="1"/>
  <c r="AE67" i="11" s="1"/>
  <c r="U65" i="11"/>
  <c r="Q70" i="4" s="1"/>
  <c r="AE65" i="11" s="1"/>
  <c r="U63" i="11"/>
  <c r="Q69" i="4" s="1"/>
  <c r="AE63" i="11" s="1"/>
  <c r="U61" i="11"/>
  <c r="Q68" i="4" s="1"/>
  <c r="AE61" i="11" s="1"/>
  <c r="U59" i="11"/>
  <c r="Q67" i="4" s="1"/>
  <c r="AE59" i="11" s="1"/>
  <c r="U57" i="11"/>
  <c r="Q66" i="4" s="1"/>
  <c r="AE57" i="11" s="1"/>
  <c r="Q65" i="4"/>
  <c r="U51" i="3"/>
  <c r="R27" i="10"/>
  <c r="R56" i="10"/>
  <c r="R143" i="10"/>
  <c r="Q143" i="10"/>
  <c r="Q27" i="10"/>
  <c r="Q56" i="10"/>
  <c r="P27" i="10"/>
  <c r="P143" i="10"/>
  <c r="P56" i="10"/>
  <c r="O27" i="10"/>
  <c r="O143" i="10"/>
  <c r="O56" i="10"/>
  <c r="N27" i="10"/>
  <c r="N143" i="10"/>
  <c r="N56" i="10"/>
  <c r="M27" i="10"/>
  <c r="M143" i="10"/>
  <c r="M56" i="10"/>
  <c r="L27" i="10"/>
  <c r="L143" i="10"/>
  <c r="L56" i="10"/>
  <c r="K27" i="10"/>
  <c r="K56" i="10"/>
  <c r="K143" i="10"/>
  <c r="J27" i="10"/>
  <c r="J56" i="10"/>
  <c r="J143" i="10"/>
  <c r="I27" i="10"/>
  <c r="I56" i="10"/>
  <c r="I143" i="10"/>
  <c r="H27" i="10"/>
  <c r="H56" i="10"/>
  <c r="H143" i="10"/>
  <c r="G27" i="10"/>
  <c r="G56" i="10"/>
  <c r="G143" i="10"/>
  <c r="F27" i="10"/>
  <c r="F56" i="10"/>
  <c r="F143" i="10"/>
  <c r="E27" i="10"/>
  <c r="E56" i="10"/>
  <c r="E143" i="10"/>
  <c r="D27" i="10"/>
  <c r="D56" i="10"/>
  <c r="D143" i="10"/>
  <c r="I27" i="8"/>
  <c r="G27" i="8"/>
  <c r="F27" i="8"/>
  <c r="C13" i="7"/>
  <c r="C13" i="10" s="1"/>
  <c r="C12" i="7"/>
  <c r="C12" i="10" s="1"/>
  <c r="U78" i="11"/>
  <c r="S112" i="2" s="1"/>
  <c r="AE78" i="11" s="1"/>
  <c r="U76" i="11"/>
  <c r="S111" i="2" s="1"/>
  <c r="AE76" i="11" s="1"/>
  <c r="U74" i="11"/>
  <c r="S110" i="2" s="1"/>
  <c r="AE74" i="11" s="1"/>
  <c r="U72" i="11"/>
  <c r="S109" i="2" s="1"/>
  <c r="AE72" i="11" s="1"/>
  <c r="U69" i="11"/>
  <c r="S108" i="2" s="1"/>
  <c r="AE69" i="11" s="1"/>
  <c r="S107" i="2"/>
  <c r="U44" i="11"/>
  <c r="S106" i="2" s="1"/>
  <c r="S104" i="2"/>
  <c r="U33" i="11"/>
  <c r="S103" i="2" s="1"/>
  <c r="AE33" i="11" s="1"/>
  <c r="U29" i="11"/>
  <c r="S102" i="2" s="1"/>
  <c r="V102" i="2" s="1"/>
  <c r="U23" i="11"/>
  <c r="S101" i="2" s="1"/>
  <c r="AE23" i="11" s="1"/>
  <c r="J149" i="6" s="1"/>
  <c r="M149" i="6" s="1"/>
  <c r="U56" i="10"/>
  <c r="U143" i="10"/>
  <c r="T27" i="10"/>
  <c r="T56" i="10"/>
  <c r="T143" i="10"/>
  <c r="S27" i="7"/>
  <c r="P27" i="7"/>
  <c r="O27" i="7"/>
  <c r="K27" i="7"/>
  <c r="I27" i="7"/>
  <c r="G27" i="7"/>
  <c r="J17" i="2"/>
  <c r="J20" i="2"/>
  <c r="J26" i="2"/>
  <c r="J29" i="2"/>
  <c r="J32" i="2"/>
  <c r="O43" i="5"/>
  <c r="O44" i="5"/>
  <c r="O47" i="5"/>
  <c r="O48" i="5"/>
  <c r="J86" i="2"/>
  <c r="O52" i="5"/>
  <c r="O45" i="5"/>
  <c r="O46" i="5"/>
  <c r="J209" i="6"/>
  <c r="M209" i="6" s="1"/>
  <c r="J190" i="6"/>
  <c r="M190" i="6" s="1"/>
  <c r="C24" i="7"/>
  <c r="C24" i="10" s="1"/>
  <c r="E264" i="3"/>
  <c r="J267" i="3" s="1"/>
  <c r="S51" i="3" s="1"/>
  <c r="G209" i="6" s="1"/>
  <c r="J16" i="3"/>
  <c r="J19" i="3"/>
  <c r="J25" i="3"/>
  <c r="G30" i="3" s="1"/>
  <c r="O54" i="5"/>
  <c r="O49" i="5"/>
  <c r="O51" i="5"/>
  <c r="O53" i="5"/>
  <c r="J203" i="2"/>
  <c r="J206" i="2"/>
  <c r="J226" i="2"/>
  <c r="J229" i="2"/>
  <c r="F254" i="2"/>
  <c r="J254" i="2" s="1"/>
  <c r="J246" i="2"/>
  <c r="E296" i="2"/>
  <c r="J296" i="2" s="1"/>
  <c r="G315" i="2"/>
  <c r="J342" i="2"/>
  <c r="J345" i="2"/>
  <c r="I354" i="2"/>
  <c r="Q109" i="2" s="1"/>
  <c r="I47" i="4"/>
  <c r="I81" i="4"/>
  <c r="C13" i="8"/>
  <c r="C26" i="7"/>
  <c r="C26" i="8" s="1"/>
  <c r="C25" i="7"/>
  <c r="C25" i="8" s="1"/>
  <c r="C23" i="7"/>
  <c r="C22" i="7"/>
  <c r="C21" i="7"/>
  <c r="C21" i="10" s="1"/>
  <c r="C20" i="7"/>
  <c r="C20" i="10" s="1"/>
  <c r="C19" i="7"/>
  <c r="C18" i="7"/>
  <c r="C18" i="8" s="1"/>
  <c r="C17" i="7"/>
  <c r="C17" i="8" s="1"/>
  <c r="C16" i="7"/>
  <c r="C16" i="10" s="1"/>
  <c r="C15" i="7"/>
  <c r="C15" i="10" s="1"/>
  <c r="C14" i="7"/>
  <c r="E265" i="3"/>
  <c r="E267" i="3"/>
  <c r="E266" i="3"/>
  <c r="U27" i="11"/>
  <c r="G154" i="6" s="1"/>
  <c r="M154" i="6" s="1"/>
  <c r="U9" i="11"/>
  <c r="J134" i="6" s="1"/>
  <c r="R6" i="11"/>
  <c r="R48" i="11" s="1"/>
  <c r="E6" i="11"/>
  <c r="E48" i="11" s="1"/>
  <c r="K8" i="6"/>
  <c r="H89" i="2"/>
  <c r="J89" i="2" s="1"/>
  <c r="H117" i="4"/>
  <c r="H131" i="4" s="1"/>
  <c r="H8" i="6"/>
  <c r="H176" i="6" s="1"/>
  <c r="C8" i="6"/>
  <c r="C176" i="6" s="1"/>
  <c r="M165" i="6"/>
  <c r="M155" i="6"/>
  <c r="U20" i="11"/>
  <c r="G146" i="6" s="1"/>
  <c r="M146" i="6" s="1"/>
  <c r="C9" i="6"/>
  <c r="C14" i="10"/>
  <c r="B15" i="10"/>
  <c r="B16" i="10"/>
  <c r="B19" i="10"/>
  <c r="C19" i="10"/>
  <c r="B20" i="10"/>
  <c r="C22" i="10"/>
  <c r="B23" i="10"/>
  <c r="C23" i="10"/>
  <c r="B12" i="10"/>
  <c r="C14" i="8"/>
  <c r="C15" i="8"/>
  <c r="C19" i="8"/>
  <c r="C21" i="8"/>
  <c r="C22" i="8"/>
  <c r="C23" i="8"/>
  <c r="H126" i="4"/>
  <c r="H19" i="4"/>
  <c r="J299" i="2"/>
  <c r="J307" i="2"/>
  <c r="Q105" i="2" s="1"/>
  <c r="J143" i="6"/>
  <c r="M143" i="6" s="1"/>
  <c r="M144" i="6" s="1"/>
  <c r="M151" i="6"/>
  <c r="M152" i="6"/>
  <c r="M159" i="6"/>
  <c r="M162" i="6"/>
  <c r="J167" i="6"/>
  <c r="J171" i="6"/>
  <c r="M171" i="6" s="1"/>
  <c r="J182" i="6"/>
  <c r="M182" i="6" s="1"/>
  <c r="J184" i="6"/>
  <c r="M184" i="6" s="1"/>
  <c r="J199" i="6"/>
  <c r="U27" i="12"/>
  <c r="U28" i="12" s="1"/>
  <c r="T27" i="12"/>
  <c r="T28" i="12" s="1"/>
  <c r="S27" i="12"/>
  <c r="S28" i="12" s="1"/>
  <c r="R27" i="12"/>
  <c r="R28" i="12" s="1"/>
  <c r="Q27" i="12"/>
  <c r="Q28" i="12" s="1"/>
  <c r="P27" i="12"/>
  <c r="P28" i="12" s="1"/>
  <c r="O27" i="12"/>
  <c r="O28" i="12" s="1"/>
  <c r="N27" i="12"/>
  <c r="N28" i="12" s="1"/>
  <c r="M27" i="12"/>
  <c r="M28" i="12" s="1"/>
  <c r="L27" i="12"/>
  <c r="L28" i="12" s="1"/>
  <c r="K27" i="12"/>
  <c r="K28" i="12" s="1"/>
  <c r="J27" i="12"/>
  <c r="J28" i="12" s="1"/>
  <c r="I27" i="12"/>
  <c r="I28" i="12" s="1"/>
  <c r="H27" i="12"/>
  <c r="H28" i="12" s="1"/>
  <c r="G27" i="12"/>
  <c r="G28" i="12" s="1"/>
  <c r="F27" i="12"/>
  <c r="F28" i="12" s="1"/>
  <c r="U54" i="3" s="1"/>
  <c r="E27" i="12"/>
  <c r="E28" i="12" s="1"/>
  <c r="U53" i="3" s="1"/>
  <c r="D27" i="12"/>
  <c r="D28" i="12" s="1"/>
  <c r="U52" i="3" s="1"/>
  <c r="C27" i="12"/>
  <c r="S4" i="14"/>
  <c r="V4" i="14" s="1"/>
  <c r="S5" i="14"/>
  <c r="V5" i="14" s="1"/>
  <c r="S6" i="14"/>
  <c r="V6" i="14" s="1"/>
  <c r="S7" i="14"/>
  <c r="V7" i="14" s="1"/>
  <c r="S8" i="14"/>
  <c r="V8" i="14" s="1"/>
  <c r="S9" i="14"/>
  <c r="V9" i="14" s="1"/>
  <c r="S10" i="14"/>
  <c r="V10" i="14" s="1"/>
  <c r="S11" i="14"/>
  <c r="V11" i="14" s="1"/>
  <c r="S12" i="14"/>
  <c r="V12" i="14" s="1"/>
  <c r="S13" i="14"/>
  <c r="V13" i="14" s="1"/>
  <c r="S14" i="14"/>
  <c r="V14" i="14" s="1"/>
  <c r="S15" i="14"/>
  <c r="V15" i="14" s="1"/>
  <c r="S16" i="14"/>
  <c r="V16" i="14" s="1"/>
  <c r="S17" i="14"/>
  <c r="V17" i="14" s="1"/>
  <c r="S18" i="14"/>
  <c r="V18" i="14" s="1"/>
  <c r="S19" i="14"/>
  <c r="V19" i="14" s="1"/>
  <c r="S20" i="14"/>
  <c r="V20" i="14" s="1"/>
  <c r="S21" i="14"/>
  <c r="V21" i="14" s="1"/>
  <c r="S22" i="14"/>
  <c r="V22" i="14"/>
  <c r="S23" i="14"/>
  <c r="V23" i="14" s="1"/>
  <c r="S24" i="14"/>
  <c r="V24" i="14" s="1"/>
  <c r="S25" i="14"/>
  <c r="V25" i="14" s="1"/>
  <c r="S26" i="14"/>
  <c r="V26" i="14" s="1"/>
  <c r="S27" i="14"/>
  <c r="V27" i="14" s="1"/>
  <c r="S28" i="14"/>
  <c r="V28" i="14" s="1"/>
  <c r="S29" i="14"/>
  <c r="V29" i="14" s="1"/>
  <c r="S30" i="14"/>
  <c r="V30" i="14" s="1"/>
  <c r="S31" i="14"/>
  <c r="V31" i="14" s="1"/>
  <c r="S32" i="14"/>
  <c r="V32" i="14" s="1"/>
  <c r="H10" i="4"/>
  <c r="J234" i="2"/>
  <c r="J211" i="2"/>
  <c r="O50" i="5"/>
  <c r="J262" i="2"/>
  <c r="S143" i="10"/>
  <c r="J211" i="6"/>
  <c r="M211" i="6" s="1"/>
  <c r="S32" i="17"/>
  <c r="G167" i="6" l="1"/>
  <c r="M167" i="6" s="1"/>
  <c r="K176" i="6"/>
  <c r="K118" i="6"/>
  <c r="K61" i="6"/>
  <c r="C124" i="7"/>
  <c r="V103" i="2"/>
  <c r="J178" i="6"/>
  <c r="M178" i="6" s="1"/>
  <c r="J203" i="6"/>
  <c r="M203" i="6" s="1"/>
  <c r="C52" i="8"/>
  <c r="A109" i="8"/>
  <c r="L144" i="8"/>
  <c r="A54" i="8"/>
  <c r="A80" i="8"/>
  <c r="C139" i="8"/>
  <c r="D114" i="8"/>
  <c r="D144" i="8" s="1"/>
  <c r="B107" i="8"/>
  <c r="H107" i="8" s="1"/>
  <c r="N144" i="8"/>
  <c r="C81" i="8"/>
  <c r="C112" i="8"/>
  <c r="C141" i="8"/>
  <c r="B73" i="8"/>
  <c r="H73" i="8" s="1"/>
  <c r="D143" i="8"/>
  <c r="G144" i="7"/>
  <c r="G115" i="7" s="1"/>
  <c r="F144" i="8"/>
  <c r="F115" i="8" s="1"/>
  <c r="C82" i="8"/>
  <c r="C142" i="8"/>
  <c r="C74" i="10"/>
  <c r="M124" i="8"/>
  <c r="C47" i="8"/>
  <c r="C104" i="8"/>
  <c r="B81" i="8"/>
  <c r="H81" i="8" s="1"/>
  <c r="M7" i="12"/>
  <c r="E144" i="7"/>
  <c r="D85" i="7"/>
  <c r="D27" i="8"/>
  <c r="C75" i="8"/>
  <c r="D35" i="5"/>
  <c r="E35" i="5" s="1"/>
  <c r="L35" i="5" s="1"/>
  <c r="D27" i="5"/>
  <c r="O124" i="7"/>
  <c r="C118" i="6"/>
  <c r="N115" i="8"/>
  <c r="N28" i="8"/>
  <c r="U29" i="3" s="1"/>
  <c r="A101" i="8"/>
  <c r="A139" i="8"/>
  <c r="C26" i="10"/>
  <c r="C17" i="10"/>
  <c r="M124" i="10"/>
  <c r="A22" i="8"/>
  <c r="J196" i="6"/>
  <c r="M196" i="6" s="1"/>
  <c r="H85" i="7"/>
  <c r="F85" i="7"/>
  <c r="L85" i="7"/>
  <c r="J114" i="7"/>
  <c r="D143" i="7"/>
  <c r="F143" i="7"/>
  <c r="L143" i="7"/>
  <c r="R57" i="8"/>
  <c r="E27" i="8"/>
  <c r="J144" i="8"/>
  <c r="J57" i="8" s="1"/>
  <c r="P144" i="8"/>
  <c r="P115" i="8" s="1"/>
  <c r="C43" i="8"/>
  <c r="C48" i="8"/>
  <c r="C53" i="8"/>
  <c r="C79" i="8"/>
  <c r="A83" i="8"/>
  <c r="C102" i="8"/>
  <c r="C107" i="8"/>
  <c r="C111" i="8"/>
  <c r="B43" i="8"/>
  <c r="H43" i="8" s="1"/>
  <c r="B84" i="8"/>
  <c r="H84" i="8" s="1"/>
  <c r="B101" i="8"/>
  <c r="H101" i="8" s="1"/>
  <c r="B128" i="8"/>
  <c r="H128" i="8" s="1"/>
  <c r="B135" i="8"/>
  <c r="H135" i="8" s="1"/>
  <c r="N143" i="7"/>
  <c r="V34" i="14"/>
  <c r="H27" i="7"/>
  <c r="A26" i="8"/>
  <c r="J188" i="6"/>
  <c r="M188" i="6" s="1"/>
  <c r="J49" i="2"/>
  <c r="L27" i="7"/>
  <c r="A42" i="8"/>
  <c r="C70" i="8"/>
  <c r="C133" i="8"/>
  <c r="E85" i="8"/>
  <c r="E144" i="8" s="1"/>
  <c r="E143" i="8"/>
  <c r="B136" i="8"/>
  <c r="H136" i="8" s="1"/>
  <c r="B13" i="10"/>
  <c r="C123" i="7"/>
  <c r="C7" i="12"/>
  <c r="A18" i="8"/>
  <c r="J192" i="6"/>
  <c r="M192" i="6" s="1"/>
  <c r="K144" i="10"/>
  <c r="K28" i="10" s="1"/>
  <c r="F27" i="7"/>
  <c r="T144" i="8"/>
  <c r="A76" i="8"/>
  <c r="C84" i="8"/>
  <c r="C103" i="8"/>
  <c r="A131" i="8"/>
  <c r="C136" i="8"/>
  <c r="C140" i="8"/>
  <c r="D56" i="8"/>
  <c r="B42" i="8"/>
  <c r="H42" i="8" s="1"/>
  <c r="B46" i="8"/>
  <c r="H46" i="8" s="1"/>
  <c r="B83" i="8"/>
  <c r="H83" i="8" s="1"/>
  <c r="B106" i="8"/>
  <c r="H106" i="8" s="1"/>
  <c r="B109" i="8"/>
  <c r="H109" i="8" s="1"/>
  <c r="C8" i="10"/>
  <c r="C37" i="10" s="1"/>
  <c r="C7" i="17"/>
  <c r="J77" i="2"/>
  <c r="D23" i="5"/>
  <c r="D30" i="5"/>
  <c r="D32" i="5"/>
  <c r="D28" i="5"/>
  <c r="D37" i="5"/>
  <c r="D33" i="5"/>
  <c r="D24" i="5"/>
  <c r="D26" i="5"/>
  <c r="D22" i="5"/>
  <c r="D36" i="5"/>
  <c r="D21" i="5"/>
  <c r="D31" i="5"/>
  <c r="D29" i="5"/>
  <c r="D38" i="5"/>
  <c r="D25" i="5"/>
  <c r="S22" i="3"/>
  <c r="E115" i="7"/>
  <c r="E86" i="7"/>
  <c r="E57" i="7"/>
  <c r="T115" i="8"/>
  <c r="T28" i="8"/>
  <c r="T57" i="8"/>
  <c r="T86" i="8"/>
  <c r="L115" i="8"/>
  <c r="L57" i="8"/>
  <c r="L86" i="8"/>
  <c r="L28" i="8"/>
  <c r="M134" i="6"/>
  <c r="M135" i="6"/>
  <c r="J115" i="8"/>
  <c r="J28" i="8"/>
  <c r="O144" i="10"/>
  <c r="O115" i="10" s="1"/>
  <c r="J201" i="6"/>
  <c r="M201" i="6" s="1"/>
  <c r="J72" i="6"/>
  <c r="M72" i="6" s="1"/>
  <c r="C24" i="8"/>
  <c r="C16" i="8"/>
  <c r="C18" i="10"/>
  <c r="A12" i="8"/>
  <c r="S144" i="7"/>
  <c r="S28" i="7" s="1"/>
  <c r="H144" i="10"/>
  <c r="H86" i="10" s="1"/>
  <c r="P144" i="10"/>
  <c r="P28" i="10" s="1"/>
  <c r="C36" i="7"/>
  <c r="C65" i="7" s="1"/>
  <c r="F56" i="7"/>
  <c r="H114" i="7"/>
  <c r="Q144" i="8"/>
  <c r="Q28" i="8" s="1"/>
  <c r="C50" i="8"/>
  <c r="A55" i="8"/>
  <c r="A73" i="8"/>
  <c r="A77" i="8"/>
  <c r="A81" i="8"/>
  <c r="C105" i="8"/>
  <c r="A111" i="8"/>
  <c r="C135" i="8"/>
  <c r="B70" i="8"/>
  <c r="H70" i="8" s="1"/>
  <c r="B72" i="8"/>
  <c r="H72" i="8" s="1"/>
  <c r="B80" i="8"/>
  <c r="H80" i="8" s="1"/>
  <c r="B102" i="8"/>
  <c r="H102" i="8" s="1"/>
  <c r="B110" i="8"/>
  <c r="H110" i="8" s="1"/>
  <c r="B132" i="8"/>
  <c r="H132" i="8" s="1"/>
  <c r="B140" i="8"/>
  <c r="H140" i="8" s="1"/>
  <c r="A53" i="10"/>
  <c r="B54" i="10"/>
  <c r="A71" i="10"/>
  <c r="A75" i="10"/>
  <c r="B76" i="10"/>
  <c r="A79" i="10"/>
  <c r="A24" i="8"/>
  <c r="F144" i="10"/>
  <c r="F57" i="10" s="1"/>
  <c r="N144" i="10"/>
  <c r="N28" i="10" s="1"/>
  <c r="Q144" i="10"/>
  <c r="Q28" i="10" s="1"/>
  <c r="L114" i="7"/>
  <c r="M144" i="8"/>
  <c r="M28" i="8" s="1"/>
  <c r="C46" i="8"/>
  <c r="A52" i="8"/>
  <c r="A70" i="8"/>
  <c r="A74" i="8"/>
  <c r="A78" i="8"/>
  <c r="C101" i="8"/>
  <c r="A107" i="8"/>
  <c r="C131" i="8"/>
  <c r="A137" i="8"/>
  <c r="B78" i="8"/>
  <c r="H78" i="8" s="1"/>
  <c r="B100" i="8"/>
  <c r="H100" i="8" s="1"/>
  <c r="B108" i="8"/>
  <c r="H108" i="8" s="1"/>
  <c r="B130" i="8"/>
  <c r="H130" i="8" s="1"/>
  <c r="B138" i="8"/>
  <c r="H138" i="8" s="1"/>
  <c r="C54" i="10"/>
  <c r="B71" i="10"/>
  <c r="C72" i="10"/>
  <c r="C76" i="10"/>
  <c r="B79" i="10"/>
  <c r="C80" i="10"/>
  <c r="N114" i="7"/>
  <c r="C8" i="8"/>
  <c r="C37" i="8" s="1"/>
  <c r="C66" i="8" s="1"/>
  <c r="C95" i="8" s="1"/>
  <c r="J186" i="6"/>
  <c r="M186" i="6" s="1"/>
  <c r="I144" i="10"/>
  <c r="I28" i="10" s="1"/>
  <c r="S144" i="10"/>
  <c r="S28" i="10" s="1"/>
  <c r="C20" i="8"/>
  <c r="C124" i="10"/>
  <c r="A20" i="8"/>
  <c r="I144" i="7"/>
  <c r="I86" i="7" s="1"/>
  <c r="D144" i="10"/>
  <c r="D86" i="10" s="1"/>
  <c r="L144" i="10"/>
  <c r="Q144" i="7"/>
  <c r="Q57" i="7" s="1"/>
  <c r="D56" i="7"/>
  <c r="F114" i="7"/>
  <c r="J143" i="7"/>
  <c r="C42" i="8"/>
  <c r="A48" i="8"/>
  <c r="C83" i="8"/>
  <c r="A103" i="8"/>
  <c r="C113" i="8"/>
  <c r="A133" i="8"/>
  <c r="E56" i="8"/>
  <c r="B52" i="10"/>
  <c r="B74" i="10"/>
  <c r="N56" i="7"/>
  <c r="C25" i="10"/>
  <c r="R124" i="7"/>
  <c r="G144" i="8"/>
  <c r="M144" i="7"/>
  <c r="M86" i="7" s="1"/>
  <c r="B49" i="8"/>
  <c r="H49" i="8" s="1"/>
  <c r="A16" i="8"/>
  <c r="J34" i="2"/>
  <c r="J39" i="2" s="1"/>
  <c r="O144" i="7"/>
  <c r="O28" i="7" s="1"/>
  <c r="I144" i="8"/>
  <c r="I115" i="8" s="1"/>
  <c r="J144" i="10"/>
  <c r="R144" i="10"/>
  <c r="R57" i="10" s="1"/>
  <c r="J85" i="7"/>
  <c r="D114" i="7"/>
  <c r="A44" i="8"/>
  <c r="A99" i="8"/>
  <c r="C109" i="8"/>
  <c r="A129" i="8"/>
  <c r="B82" i="8"/>
  <c r="H82" i="8" s="1"/>
  <c r="B104" i="8"/>
  <c r="H104" i="8" s="1"/>
  <c r="B112" i="8"/>
  <c r="H112" i="8" s="1"/>
  <c r="B134" i="8"/>
  <c r="H134" i="8" s="1"/>
  <c r="B142" i="8"/>
  <c r="H142" i="8" s="1"/>
  <c r="N27" i="7"/>
  <c r="S144" i="8"/>
  <c r="S28" i="8" s="1"/>
  <c r="K144" i="7"/>
  <c r="K86" i="7" s="1"/>
  <c r="J27" i="7"/>
  <c r="N86" i="8"/>
  <c r="O144" i="8"/>
  <c r="O28" i="8" s="1"/>
  <c r="B41" i="8"/>
  <c r="H41" i="8" s="1"/>
  <c r="J207" i="6"/>
  <c r="M207" i="6" s="1"/>
  <c r="J161" i="6"/>
  <c r="M161" i="6" s="1"/>
  <c r="B24" i="10"/>
  <c r="A14" i="8"/>
  <c r="J194" i="6"/>
  <c r="M194" i="6" s="1"/>
  <c r="P144" i="7"/>
  <c r="P115" i="7" s="1"/>
  <c r="R28" i="8"/>
  <c r="M144" i="10"/>
  <c r="M28" i="10" s="1"/>
  <c r="C95" i="7"/>
  <c r="N57" i="8"/>
  <c r="R86" i="8"/>
  <c r="K144" i="8"/>
  <c r="K28" i="8" s="1"/>
  <c r="C44" i="8"/>
  <c r="A50" i="8"/>
  <c r="C99" i="8"/>
  <c r="A105" i="8"/>
  <c r="C129" i="8"/>
  <c r="A135" i="8"/>
  <c r="A141" i="8"/>
  <c r="B47" i="8"/>
  <c r="H47" i="8" s="1"/>
  <c r="E114" i="8"/>
  <c r="J177" i="2"/>
  <c r="J208" i="2"/>
  <c r="J21" i="3"/>
  <c r="G29" i="3" s="1"/>
  <c r="D34" i="5"/>
  <c r="P34" i="5" s="1"/>
  <c r="D18" i="5"/>
  <c r="J59" i="2"/>
  <c r="J231" i="2"/>
  <c r="D17" i="5"/>
  <c r="P17" i="5" s="1"/>
  <c r="D20" i="5"/>
  <c r="P20" i="5" s="1"/>
  <c r="D19" i="5"/>
  <c r="P19" i="5" s="1"/>
  <c r="J205" i="6"/>
  <c r="M205" i="6" s="1"/>
  <c r="J198" i="6"/>
  <c r="M199" i="6" s="1"/>
  <c r="J157" i="6"/>
  <c r="M157" i="6" s="1"/>
  <c r="B26" i="10"/>
  <c r="B25" i="10"/>
  <c r="B22" i="10"/>
  <c r="B21" i="10"/>
  <c r="B18" i="10"/>
  <c r="B17" i="10"/>
  <c r="B14" i="10"/>
  <c r="A25" i="8"/>
  <c r="A23" i="8"/>
  <c r="A21" i="8"/>
  <c r="A19" i="8"/>
  <c r="A17" i="8"/>
  <c r="A15" i="8"/>
  <c r="A13" i="8"/>
  <c r="H61" i="6"/>
  <c r="C12" i="8"/>
  <c r="J285" i="2"/>
  <c r="J276" i="2"/>
  <c r="J154" i="2"/>
  <c r="J167" i="2"/>
  <c r="J128" i="2"/>
  <c r="J69" i="2"/>
  <c r="J22" i="2"/>
  <c r="J127" i="2" s="1"/>
  <c r="D27" i="7"/>
  <c r="H56" i="7"/>
  <c r="L56" i="7"/>
  <c r="J56" i="7"/>
  <c r="A41" i="8"/>
  <c r="A43" i="8"/>
  <c r="A45" i="8"/>
  <c r="A47" i="8"/>
  <c r="A49" i="8"/>
  <c r="A51" i="8"/>
  <c r="A82" i="8"/>
  <c r="A84" i="8"/>
  <c r="A100" i="8"/>
  <c r="A102" i="8"/>
  <c r="A104" i="8"/>
  <c r="A106" i="8"/>
  <c r="A108" i="8"/>
  <c r="A110" i="8"/>
  <c r="A112" i="8"/>
  <c r="A128" i="8"/>
  <c r="A130" i="8"/>
  <c r="A132" i="8"/>
  <c r="A134" i="8"/>
  <c r="A136" i="8"/>
  <c r="A140" i="8"/>
  <c r="A142" i="8"/>
  <c r="A138" i="8"/>
  <c r="G201" i="6"/>
  <c r="U109" i="2"/>
  <c r="S57" i="7"/>
  <c r="S115" i="7"/>
  <c r="F86" i="10"/>
  <c r="H115" i="10"/>
  <c r="J115" i="10"/>
  <c r="J86" i="10"/>
  <c r="J57" i="10"/>
  <c r="J28" i="10"/>
  <c r="L115" i="10"/>
  <c r="L86" i="10"/>
  <c r="L57" i="10"/>
  <c r="L28" i="10"/>
  <c r="N86" i="10"/>
  <c r="N57" i="10"/>
  <c r="Q115" i="10"/>
  <c r="Q57" i="10"/>
  <c r="O115" i="8"/>
  <c r="S57" i="8"/>
  <c r="E144" i="10"/>
  <c r="G144" i="10"/>
  <c r="U144" i="10"/>
  <c r="S115" i="10"/>
  <c r="G86" i="7"/>
  <c r="I115" i="7"/>
  <c r="I57" i="7"/>
  <c r="I115" i="10"/>
  <c r="M115" i="10"/>
  <c r="M86" i="10"/>
  <c r="M57" i="10"/>
  <c r="O86" i="10"/>
  <c r="O66" i="7"/>
  <c r="O95" i="7"/>
  <c r="M115" i="7"/>
  <c r="Q115" i="8"/>
  <c r="C66" i="10"/>
  <c r="C95" i="10"/>
  <c r="C61" i="6"/>
  <c r="H118" i="6"/>
  <c r="U108" i="2"/>
  <c r="V51" i="3"/>
  <c r="J217" i="6"/>
  <c r="M217" i="6" s="1"/>
  <c r="J214" i="6"/>
  <c r="M214" i="6" s="1"/>
  <c r="J141" i="2"/>
  <c r="T144" i="10"/>
  <c r="S105" i="2"/>
  <c r="D28" i="10"/>
  <c r="H28" i="10"/>
  <c r="H27" i="8"/>
  <c r="R95" i="7"/>
  <c r="E28" i="7"/>
  <c r="M95" i="10"/>
  <c r="R144" i="7"/>
  <c r="J35" i="5" l="1"/>
  <c r="H35" i="5"/>
  <c r="T35" i="5"/>
  <c r="R35" i="5"/>
  <c r="P35" i="5"/>
  <c r="N35" i="5"/>
  <c r="F35" i="5"/>
  <c r="D28" i="8"/>
  <c r="D115" i="8"/>
  <c r="D86" i="8"/>
  <c r="E28" i="8"/>
  <c r="S96" i="2" s="1"/>
  <c r="E57" i="8"/>
  <c r="H114" i="8"/>
  <c r="F86" i="8"/>
  <c r="G28" i="7"/>
  <c r="J18" i="6" s="1"/>
  <c r="M18" i="6" s="1"/>
  <c r="N115" i="10"/>
  <c r="F28" i="8"/>
  <c r="F57" i="8"/>
  <c r="G57" i="7"/>
  <c r="D144" i="7"/>
  <c r="D115" i="7" s="1"/>
  <c r="H56" i="8"/>
  <c r="C94" i="7"/>
  <c r="M28" i="7"/>
  <c r="S88" i="2" s="1"/>
  <c r="O57" i="7"/>
  <c r="S86" i="8"/>
  <c r="O57" i="8"/>
  <c r="M57" i="7"/>
  <c r="O115" i="7"/>
  <c r="S57" i="10"/>
  <c r="P57" i="10"/>
  <c r="K57" i="10"/>
  <c r="I28" i="7"/>
  <c r="S86" i="10"/>
  <c r="O86" i="8"/>
  <c r="F144" i="7"/>
  <c r="F28" i="7" s="1"/>
  <c r="P57" i="8"/>
  <c r="E27" i="5"/>
  <c r="P27" i="5"/>
  <c r="J166" i="2"/>
  <c r="J118" i="2"/>
  <c r="E86" i="8"/>
  <c r="D57" i="8"/>
  <c r="Q86" i="10"/>
  <c r="P86" i="10"/>
  <c r="F115" i="10"/>
  <c r="S86" i="7"/>
  <c r="J108" i="2"/>
  <c r="P86" i="8"/>
  <c r="M86" i="8"/>
  <c r="J86" i="8"/>
  <c r="P28" i="8"/>
  <c r="U31" i="3" s="1"/>
  <c r="M57" i="8"/>
  <c r="K86" i="10"/>
  <c r="P57" i="7"/>
  <c r="K115" i="10"/>
  <c r="P28" i="7"/>
  <c r="J38" i="6" s="1"/>
  <c r="M38" i="6" s="1"/>
  <c r="E115" i="8"/>
  <c r="R86" i="10"/>
  <c r="P115" i="10"/>
  <c r="Q57" i="8"/>
  <c r="M115" i="8"/>
  <c r="I57" i="10"/>
  <c r="Q86" i="7"/>
  <c r="H144" i="7"/>
  <c r="H115" i="7" s="1"/>
  <c r="H143" i="8"/>
  <c r="J48" i="2"/>
  <c r="J68" i="2"/>
  <c r="P38" i="5"/>
  <c r="E38" i="5"/>
  <c r="E29" i="5"/>
  <c r="P29" i="5"/>
  <c r="P24" i="5"/>
  <c r="E24" i="5"/>
  <c r="E31" i="5"/>
  <c r="P31" i="5"/>
  <c r="P33" i="5"/>
  <c r="E33" i="5"/>
  <c r="P21" i="5"/>
  <c r="E21" i="5"/>
  <c r="P37" i="5"/>
  <c r="E37" i="5"/>
  <c r="P28" i="5"/>
  <c r="E28" i="5"/>
  <c r="E25" i="5"/>
  <c r="P25" i="5"/>
  <c r="E22" i="5"/>
  <c r="H22" i="5" s="1"/>
  <c r="P22" i="5"/>
  <c r="E32" i="5"/>
  <c r="P32" i="5"/>
  <c r="P26" i="5"/>
  <c r="E26" i="5"/>
  <c r="P30" i="5"/>
  <c r="E30" i="5"/>
  <c r="E36" i="5"/>
  <c r="P36" i="5"/>
  <c r="E23" i="5"/>
  <c r="P23" i="5"/>
  <c r="E34" i="5"/>
  <c r="N34" i="5" s="1"/>
  <c r="D28" i="7"/>
  <c r="J12" i="6" s="1"/>
  <c r="M12" i="6" s="1"/>
  <c r="L144" i="7"/>
  <c r="L28" i="7" s="1"/>
  <c r="S87" i="2" s="1"/>
  <c r="G115" i="8"/>
  <c r="G28" i="8"/>
  <c r="G86" i="8"/>
  <c r="F28" i="10"/>
  <c r="J94" i="6" s="1"/>
  <c r="M94" i="6" s="1"/>
  <c r="I86" i="10"/>
  <c r="O86" i="7"/>
  <c r="Q115" i="7"/>
  <c r="R115" i="10"/>
  <c r="U28" i="3"/>
  <c r="J69" i="6"/>
  <c r="M69" i="6" s="1"/>
  <c r="U27" i="3"/>
  <c r="J67" i="6"/>
  <c r="M67" i="6" s="1"/>
  <c r="O28" i="10"/>
  <c r="U47" i="3" s="1"/>
  <c r="I28" i="8"/>
  <c r="J57" i="6" s="1"/>
  <c r="M57" i="6" s="1"/>
  <c r="F86" i="7"/>
  <c r="U34" i="3"/>
  <c r="J84" i="6"/>
  <c r="M84" i="6" s="1"/>
  <c r="K28" i="7"/>
  <c r="S86" i="2" s="1"/>
  <c r="K57" i="8"/>
  <c r="E20" i="5"/>
  <c r="N20" i="5" s="1"/>
  <c r="G57" i="8"/>
  <c r="Q86" i="8"/>
  <c r="O57" i="10"/>
  <c r="I57" i="8"/>
  <c r="P86" i="7"/>
  <c r="K57" i="7"/>
  <c r="K86" i="8"/>
  <c r="D57" i="10"/>
  <c r="C124" i="8"/>
  <c r="N144" i="7"/>
  <c r="H85" i="8"/>
  <c r="H144" i="8" s="1"/>
  <c r="U25" i="3"/>
  <c r="J63" i="6"/>
  <c r="M63" i="6" s="1"/>
  <c r="U26" i="3"/>
  <c r="J65" i="6"/>
  <c r="M65" i="6" s="1"/>
  <c r="U32" i="3"/>
  <c r="J79" i="6"/>
  <c r="M79" i="6" s="1"/>
  <c r="I86" i="8"/>
  <c r="K115" i="7"/>
  <c r="Q28" i="7"/>
  <c r="R28" i="10"/>
  <c r="H57" i="10"/>
  <c r="D115" i="10"/>
  <c r="D57" i="7"/>
  <c r="K115" i="8"/>
  <c r="D86" i="7"/>
  <c r="S115" i="8"/>
  <c r="J144" i="7"/>
  <c r="J28" i="7" s="1"/>
  <c r="U33" i="3"/>
  <c r="J82" i="6"/>
  <c r="M82" i="6" s="1"/>
  <c r="U30" i="3"/>
  <c r="J74" i="6"/>
  <c r="M74" i="6" s="1"/>
  <c r="S98" i="2"/>
  <c r="J128" i="6"/>
  <c r="M128" i="6" s="1"/>
  <c r="U35" i="3"/>
  <c r="J86" i="6"/>
  <c r="M86" i="6" s="1"/>
  <c r="E19" i="5"/>
  <c r="J19" i="5" s="1"/>
  <c r="E17" i="5"/>
  <c r="R17" i="5" s="1"/>
  <c r="P18" i="5"/>
  <c r="E18" i="5"/>
  <c r="L86" i="7"/>
  <c r="J57" i="7"/>
  <c r="J86" i="7"/>
  <c r="H28" i="7"/>
  <c r="J20" i="6" s="1"/>
  <c r="M20" i="6" s="1"/>
  <c r="H57" i="7"/>
  <c r="J38" i="2"/>
  <c r="J176" i="2"/>
  <c r="J76" i="2"/>
  <c r="J58" i="2"/>
  <c r="J140" i="2"/>
  <c r="J107" i="2"/>
  <c r="J117" i="2"/>
  <c r="J153" i="2"/>
  <c r="J275" i="2"/>
  <c r="J284" i="2"/>
  <c r="S80" i="2"/>
  <c r="J14" i="6"/>
  <c r="M14" i="6" s="1"/>
  <c r="R28" i="7"/>
  <c r="R115" i="7"/>
  <c r="R86" i="7"/>
  <c r="R57" i="7"/>
  <c r="U40" i="3"/>
  <c r="J99" i="6"/>
  <c r="M99" i="6" s="1"/>
  <c r="U36" i="3"/>
  <c r="J89" i="6"/>
  <c r="M89" i="6" s="1"/>
  <c r="T86" i="10"/>
  <c r="T57" i="10"/>
  <c r="T115" i="10"/>
  <c r="T28" i="10"/>
  <c r="J120" i="6"/>
  <c r="M120" i="6" s="1"/>
  <c r="U45" i="3"/>
  <c r="J112" i="6"/>
  <c r="M112" i="6" s="1"/>
  <c r="U43" i="3"/>
  <c r="J107" i="6"/>
  <c r="M107" i="6" s="1"/>
  <c r="U41" i="3"/>
  <c r="J101" i="6"/>
  <c r="M101" i="6" s="1"/>
  <c r="U24" i="3"/>
  <c r="J50" i="6"/>
  <c r="M50" i="6" s="1"/>
  <c r="U22" i="3"/>
  <c r="V22" i="3" s="1"/>
  <c r="S91" i="2"/>
  <c r="J36" i="6"/>
  <c r="M36" i="6" s="1"/>
  <c r="S90" i="2"/>
  <c r="J22" i="6"/>
  <c r="M22" i="6" s="1"/>
  <c r="S84" i="2"/>
  <c r="G115" i="10"/>
  <c r="G86" i="10"/>
  <c r="G57" i="10"/>
  <c r="G28" i="10"/>
  <c r="J48" i="6"/>
  <c r="M48" i="6" s="1"/>
  <c r="S95" i="2"/>
  <c r="J46" i="6"/>
  <c r="M46" i="6" s="1"/>
  <c r="J40" i="6"/>
  <c r="M40" i="6" s="1"/>
  <c r="S92" i="2"/>
  <c r="U50" i="3"/>
  <c r="J126" i="6"/>
  <c r="M126" i="6" s="1"/>
  <c r="U49" i="3"/>
  <c r="J124" i="6"/>
  <c r="M124" i="6" s="1"/>
  <c r="U48" i="3"/>
  <c r="J122" i="6"/>
  <c r="M122" i="6" s="1"/>
  <c r="U46" i="3"/>
  <c r="J114" i="6"/>
  <c r="M114" i="6" s="1"/>
  <c r="U44" i="3"/>
  <c r="J110" i="6"/>
  <c r="M110" i="6" s="1"/>
  <c r="U42" i="3"/>
  <c r="J104" i="6"/>
  <c r="M104" i="6" s="1"/>
  <c r="S94" i="2"/>
  <c r="J44" i="6"/>
  <c r="M44" i="6" s="1"/>
  <c r="AE44" i="11"/>
  <c r="U105" i="2"/>
  <c r="U115" i="10"/>
  <c r="U86" i="10"/>
  <c r="U57" i="10"/>
  <c r="U28" i="10"/>
  <c r="E115" i="10"/>
  <c r="E86" i="10"/>
  <c r="E57" i="10"/>
  <c r="E28" i="10"/>
  <c r="J16" i="6" l="1"/>
  <c r="M16" i="6" s="1"/>
  <c r="S81" i="2"/>
  <c r="S82" i="2"/>
  <c r="V82" i="2" s="1"/>
  <c r="H86" i="7"/>
  <c r="L115" i="7"/>
  <c r="S79" i="2"/>
  <c r="V79" i="2" s="1"/>
  <c r="U38" i="3"/>
  <c r="F115" i="7"/>
  <c r="J26" i="6"/>
  <c r="M26" i="6" s="1"/>
  <c r="J31" i="6"/>
  <c r="M31" i="6" s="1"/>
  <c r="J76" i="6"/>
  <c r="M76" i="6" s="1"/>
  <c r="F57" i="7"/>
  <c r="S83" i="2"/>
  <c r="V83" i="2" s="1"/>
  <c r="L57" i="7"/>
  <c r="T27" i="5"/>
  <c r="L27" i="5"/>
  <c r="R27" i="5"/>
  <c r="J27" i="5"/>
  <c r="N27" i="5"/>
  <c r="H27" i="5"/>
  <c r="F27" i="5"/>
  <c r="J29" i="6"/>
  <c r="M29" i="6" s="1"/>
  <c r="J37" i="5"/>
  <c r="F37" i="5"/>
  <c r="R37" i="5"/>
  <c r="T37" i="5"/>
  <c r="N37" i="5"/>
  <c r="L37" i="5"/>
  <c r="H37" i="5"/>
  <c r="N36" i="5"/>
  <c r="T36" i="5"/>
  <c r="J36" i="5"/>
  <c r="H36" i="5"/>
  <c r="R36" i="5"/>
  <c r="L36" i="5"/>
  <c r="F36" i="5"/>
  <c r="N32" i="5"/>
  <c r="L32" i="5"/>
  <c r="H32" i="5"/>
  <c r="J32" i="5"/>
  <c r="F32" i="5"/>
  <c r="R32" i="5"/>
  <c r="T32" i="5"/>
  <c r="F21" i="5"/>
  <c r="L21" i="5"/>
  <c r="J21" i="5"/>
  <c r="H21" i="5"/>
  <c r="T21" i="5"/>
  <c r="R21" i="5"/>
  <c r="N21" i="5"/>
  <c r="J26" i="5"/>
  <c r="F26" i="5"/>
  <c r="L26" i="5"/>
  <c r="N26" i="5"/>
  <c r="H26" i="5"/>
  <c r="R26" i="5"/>
  <c r="T26" i="5"/>
  <c r="R25" i="5"/>
  <c r="H25" i="5"/>
  <c r="N25" i="5"/>
  <c r="L25" i="5"/>
  <c r="J25" i="5"/>
  <c r="T25" i="5"/>
  <c r="F25" i="5"/>
  <c r="J24" i="5"/>
  <c r="F24" i="5"/>
  <c r="H24" i="5"/>
  <c r="L24" i="5"/>
  <c r="R24" i="5"/>
  <c r="N24" i="5"/>
  <c r="T24" i="5"/>
  <c r="F30" i="5"/>
  <c r="L30" i="5"/>
  <c r="N30" i="5"/>
  <c r="R30" i="5"/>
  <c r="T30" i="5"/>
  <c r="H30" i="5"/>
  <c r="J30" i="5"/>
  <c r="N23" i="5"/>
  <c r="H23" i="5"/>
  <c r="R23" i="5"/>
  <c r="J23" i="5"/>
  <c r="L23" i="5"/>
  <c r="F23" i="5"/>
  <c r="T23" i="5"/>
  <c r="R22" i="5"/>
  <c r="J22" i="5"/>
  <c r="T22" i="5"/>
  <c r="N22" i="5"/>
  <c r="F22" i="5"/>
  <c r="L22" i="5"/>
  <c r="R29" i="5"/>
  <c r="J29" i="5"/>
  <c r="L29" i="5"/>
  <c r="N29" i="5"/>
  <c r="T29" i="5"/>
  <c r="H29" i="5"/>
  <c r="F29" i="5"/>
  <c r="N33" i="5"/>
  <c r="F33" i="5"/>
  <c r="H33" i="5"/>
  <c r="T33" i="5"/>
  <c r="R33" i="5"/>
  <c r="L33" i="5"/>
  <c r="J33" i="5"/>
  <c r="F28" i="5"/>
  <c r="N28" i="5"/>
  <c r="J28" i="5"/>
  <c r="L28" i="5"/>
  <c r="T28" i="5"/>
  <c r="R28" i="5"/>
  <c r="H28" i="5"/>
  <c r="F38" i="5"/>
  <c r="H38" i="5"/>
  <c r="T38" i="5"/>
  <c r="N38" i="5"/>
  <c r="L38" i="5"/>
  <c r="J38" i="5"/>
  <c r="R38" i="5"/>
  <c r="R31" i="5"/>
  <c r="H31" i="5"/>
  <c r="J31" i="5"/>
  <c r="T31" i="5"/>
  <c r="F31" i="5"/>
  <c r="N31" i="5"/>
  <c r="L31" i="5"/>
  <c r="R34" i="5"/>
  <c r="T34" i="5"/>
  <c r="L19" i="5"/>
  <c r="N19" i="5"/>
  <c r="R19" i="5"/>
  <c r="R20" i="5"/>
  <c r="N17" i="5"/>
  <c r="H20" i="5"/>
  <c r="H34" i="5"/>
  <c r="H19" i="5"/>
  <c r="L20" i="5"/>
  <c r="L34" i="5"/>
  <c r="T20" i="5"/>
  <c r="T19" i="5"/>
  <c r="F20" i="5"/>
  <c r="F19" i="5"/>
  <c r="J20" i="5"/>
  <c r="J34" i="5"/>
  <c r="H57" i="8"/>
  <c r="E189" i="2"/>
  <c r="H115" i="8"/>
  <c r="H86" i="8"/>
  <c r="E190" i="2"/>
  <c r="H28" i="8"/>
  <c r="S97" i="2" s="1"/>
  <c r="J55" i="6"/>
  <c r="E187" i="2"/>
  <c r="J190" i="2" s="1"/>
  <c r="G55" i="6" s="1"/>
  <c r="M55" i="6" s="1"/>
  <c r="E188" i="2"/>
  <c r="S85" i="2"/>
  <c r="J24" i="6"/>
  <c r="M24" i="6" s="1"/>
  <c r="J115" i="7"/>
  <c r="F17" i="5"/>
  <c r="U23" i="3"/>
  <c r="J53" i="6"/>
  <c r="M53" i="6" s="1"/>
  <c r="N86" i="7"/>
  <c r="N115" i="7"/>
  <c r="N57" i="7"/>
  <c r="N28" i="7"/>
  <c r="L17" i="5"/>
  <c r="P39" i="5"/>
  <c r="H17" i="5"/>
  <c r="T17" i="5"/>
  <c r="J17" i="5"/>
  <c r="R18" i="5"/>
  <c r="J18" i="5"/>
  <c r="T18" i="5"/>
  <c r="H18" i="5"/>
  <c r="N18" i="5"/>
  <c r="F18" i="5"/>
  <c r="L18" i="5"/>
  <c r="U37" i="3"/>
  <c r="J92" i="6"/>
  <c r="M92" i="6" s="1"/>
  <c r="S100" i="2"/>
  <c r="J132" i="6"/>
  <c r="M132" i="6" s="1"/>
  <c r="V81" i="2"/>
  <c r="V86" i="2"/>
  <c r="V85" i="2"/>
  <c r="J42" i="6"/>
  <c r="M42" i="6" s="1"/>
  <c r="S93" i="2"/>
  <c r="V80" i="2"/>
  <c r="U39" i="3"/>
  <c r="J97" i="6"/>
  <c r="M97" i="6" s="1"/>
  <c r="V84" i="2"/>
  <c r="J130" i="6"/>
  <c r="M130" i="6" s="1"/>
  <c r="S99" i="2"/>
  <c r="Q97" i="2" l="1"/>
  <c r="U97" i="2" s="1"/>
  <c r="S89" i="2"/>
  <c r="J34" i="6"/>
  <c r="M34" i="6" s="1"/>
  <c r="N39" i="5"/>
  <c r="F39" i="5"/>
  <c r="L39" i="5"/>
  <c r="R39" i="5"/>
  <c r="J39" i="5"/>
  <c r="T39" i="5"/>
  <c r="H39" i="5"/>
  <c r="J154" i="6"/>
  <c r="AH27" i="11"/>
  <c r="V115" i="2"/>
  <c r="J178" i="3"/>
  <c r="J171" i="3"/>
  <c r="J164" i="3"/>
  <c r="J157" i="3"/>
  <c r="J150" i="3"/>
  <c r="J143" i="3"/>
  <c r="J135" i="3"/>
  <c r="J128" i="3"/>
  <c r="J121" i="3"/>
  <c r="J114" i="3"/>
  <c r="J107" i="3"/>
  <c r="J100" i="3"/>
  <c r="J93" i="3"/>
  <c r="J86" i="3"/>
  <c r="J79" i="3"/>
  <c r="J72" i="3"/>
  <c r="J65" i="3"/>
  <c r="J58" i="3"/>
  <c r="J51" i="3"/>
  <c r="J44" i="3"/>
  <c r="I41" i="4" l="1"/>
  <c r="I84" i="4"/>
  <c r="I24" i="4"/>
  <c r="I95" i="4"/>
  <c r="I119" i="4"/>
  <c r="J294" i="3"/>
  <c r="J274" i="3"/>
  <c r="I140" i="4"/>
  <c r="I38" i="4"/>
  <c r="J239" i="3"/>
  <c r="J217" i="3"/>
  <c r="J195" i="3"/>
  <c r="I61" i="4"/>
  <c r="I78" i="4"/>
  <c r="J284" i="3"/>
  <c r="I361" i="2"/>
  <c r="Q111" i="2" s="1"/>
  <c r="G205" i="6" s="1"/>
  <c r="I98" i="4"/>
  <c r="J250" i="3"/>
  <c r="J228" i="3"/>
  <c r="J206" i="3"/>
  <c r="J184" i="3"/>
  <c r="I12" i="4"/>
  <c r="J293" i="2"/>
  <c r="J300" i="2" s="1"/>
  <c r="Q104" i="2" s="1"/>
  <c r="J267" i="2"/>
  <c r="J11" i="2"/>
  <c r="J92" i="2"/>
  <c r="J10" i="3"/>
  <c r="J10" i="2"/>
  <c r="J242" i="2"/>
  <c r="J241" i="2"/>
  <c r="J9" i="3"/>
  <c r="I67" i="4"/>
  <c r="I362" i="2"/>
  <c r="Q112" i="2" s="1"/>
  <c r="G207" i="6" s="1"/>
  <c r="J5" i="3"/>
  <c r="J37" i="3"/>
  <c r="G53" i="6" s="1"/>
  <c r="I128" i="4"/>
  <c r="J334" i="2"/>
  <c r="Q107" i="2" s="1"/>
  <c r="J222" i="2"/>
  <c r="J198" i="2"/>
  <c r="J6" i="2"/>
  <c r="J98" i="2"/>
  <c r="J266" i="2"/>
  <c r="J221" i="2"/>
  <c r="J199" i="2"/>
  <c r="J7" i="2"/>
  <c r="J315" i="2"/>
  <c r="Q106" i="2" s="1"/>
  <c r="U106" i="2" s="1"/>
  <c r="U51" i="11"/>
  <c r="G180" i="6" s="1"/>
  <c r="M180" i="6" s="1"/>
  <c r="M220" i="6" s="1"/>
  <c r="J297" i="3"/>
  <c r="J287" i="3"/>
  <c r="J277" i="3"/>
  <c r="I360" i="2"/>
  <c r="Q110" i="2" s="1"/>
  <c r="I58" i="4"/>
  <c r="I35" i="4"/>
  <c r="J253" i="3"/>
  <c r="J242" i="3"/>
  <c r="J231" i="3"/>
  <c r="J220" i="3"/>
  <c r="J209" i="3"/>
  <c r="J198" i="3"/>
  <c r="J187" i="3"/>
  <c r="I75" i="4"/>
  <c r="I133" i="4"/>
  <c r="I21" i="4"/>
  <c r="G63" i="6"/>
  <c r="S25" i="3"/>
  <c r="V25" i="3" s="1"/>
  <c r="G67" i="6"/>
  <c r="S27" i="3"/>
  <c r="V27" i="3" s="1"/>
  <c r="G72" i="6"/>
  <c r="S29" i="3"/>
  <c r="V29" i="3" s="1"/>
  <c r="G76" i="6"/>
  <c r="S31" i="3"/>
  <c r="V31" i="3" s="1"/>
  <c r="G82" i="6"/>
  <c r="S33" i="3"/>
  <c r="V33" i="3" s="1"/>
  <c r="G86" i="6"/>
  <c r="S35" i="3"/>
  <c r="V35" i="3" s="1"/>
  <c r="G92" i="6"/>
  <c r="S37" i="3"/>
  <c r="V37" i="3" s="1"/>
  <c r="G97" i="6"/>
  <c r="S39" i="3"/>
  <c r="V39" i="3" s="1"/>
  <c r="G101" i="6"/>
  <c r="S41" i="3"/>
  <c r="V41" i="3" s="1"/>
  <c r="G107" i="6"/>
  <c r="S43" i="3"/>
  <c r="V43" i="3" s="1"/>
  <c r="I143" i="4"/>
  <c r="I87" i="4"/>
  <c r="I27" i="4"/>
  <c r="I44" i="4"/>
  <c r="I64" i="4"/>
  <c r="G57" i="6"/>
  <c r="S24" i="3"/>
  <c r="V24" i="3" s="1"/>
  <c r="G65" i="6"/>
  <c r="S26" i="3"/>
  <c r="V26" i="3" s="1"/>
  <c r="G69" i="6"/>
  <c r="S28" i="3"/>
  <c r="V28" i="3" s="1"/>
  <c r="G74" i="6"/>
  <c r="S30" i="3"/>
  <c r="V30" i="3" s="1"/>
  <c r="G79" i="6"/>
  <c r="S32" i="3"/>
  <c r="V32" i="3" s="1"/>
  <c r="G84" i="6"/>
  <c r="S34" i="3"/>
  <c r="V34" i="3" s="1"/>
  <c r="G89" i="6"/>
  <c r="S36" i="3"/>
  <c r="V36" i="3" s="1"/>
  <c r="G94" i="6"/>
  <c r="S38" i="3"/>
  <c r="V38" i="3" s="1"/>
  <c r="G99" i="6"/>
  <c r="S40" i="3"/>
  <c r="V40" i="3" s="1"/>
  <c r="G104" i="6"/>
  <c r="S42" i="3"/>
  <c r="V42" i="3" s="1"/>
  <c r="J243" i="3" l="1"/>
  <c r="G124" i="6" s="1"/>
  <c r="J254" i="3"/>
  <c r="S50" i="3" s="1"/>
  <c r="V50" i="3" s="1"/>
  <c r="J12" i="3"/>
  <c r="G28" i="3" s="1"/>
  <c r="J29" i="3" s="1"/>
  <c r="J274" i="2"/>
  <c r="J277" i="2" s="1"/>
  <c r="Q102" i="2" s="1"/>
  <c r="I99" i="4"/>
  <c r="O69" i="4" s="1"/>
  <c r="R69" i="4" s="1"/>
  <c r="U112" i="2"/>
  <c r="J210" i="3"/>
  <c r="S46" i="3" s="1"/>
  <c r="V46" i="3" s="1"/>
  <c r="J298" i="3"/>
  <c r="S54" i="3" s="1"/>
  <c r="I145" i="4"/>
  <c r="O71" i="4" s="1"/>
  <c r="G196" i="6" s="1"/>
  <c r="U104" i="2"/>
  <c r="J199" i="3"/>
  <c r="G112" i="6" s="1"/>
  <c r="S23" i="3"/>
  <c r="V23" i="3" s="1"/>
  <c r="J221" i="3"/>
  <c r="G120" i="6" s="1"/>
  <c r="J288" i="3"/>
  <c r="G214" i="6" s="1"/>
  <c r="U111" i="2"/>
  <c r="J268" i="2"/>
  <c r="Q101" i="2" s="1"/>
  <c r="G149" i="6" s="1"/>
  <c r="J283" i="2"/>
  <c r="J286" i="2" s="1"/>
  <c r="Q103" i="2" s="1"/>
  <c r="U103" i="2" s="1"/>
  <c r="J188" i="3"/>
  <c r="G110" i="6" s="1"/>
  <c r="J232" i="3"/>
  <c r="G122" i="6" s="1"/>
  <c r="J278" i="3"/>
  <c r="S52" i="3" s="1"/>
  <c r="V52" i="3" s="1"/>
  <c r="I134" i="4"/>
  <c r="O70" i="4" s="1"/>
  <c r="G194" i="6" s="1"/>
  <c r="J243" i="2"/>
  <c r="J236" i="2"/>
  <c r="Q99" i="2" s="1"/>
  <c r="I29" i="4"/>
  <c r="O65" i="4" s="1"/>
  <c r="R65" i="4" s="1"/>
  <c r="I69" i="4"/>
  <c r="O67" i="4" s="1"/>
  <c r="R67" i="4" s="1"/>
  <c r="G203" i="6"/>
  <c r="U110" i="2"/>
  <c r="G182" i="6"/>
  <c r="U107" i="2"/>
  <c r="I89" i="4"/>
  <c r="O68" i="4" s="1"/>
  <c r="I49" i="4"/>
  <c r="O66" i="4" s="1"/>
  <c r="J213" i="2"/>
  <c r="Q98" i="2" s="1"/>
  <c r="J13" i="2"/>
  <c r="J255" i="2" l="1"/>
  <c r="Q100" i="2" s="1"/>
  <c r="G126" i="6"/>
  <c r="S49" i="3"/>
  <c r="V49" i="3" s="1"/>
  <c r="G192" i="6"/>
  <c r="G217" i="6"/>
  <c r="U102" i="2"/>
  <c r="G184" i="6"/>
  <c r="G114" i="6"/>
  <c r="U101" i="2"/>
  <c r="S44" i="3"/>
  <c r="V44" i="3" s="1"/>
  <c r="G188" i="6"/>
  <c r="S45" i="3"/>
  <c r="V45" i="3" s="1"/>
  <c r="S47" i="3"/>
  <c r="V47" i="3" s="1"/>
  <c r="S53" i="3"/>
  <c r="V54" i="3" s="1"/>
  <c r="G211" i="6"/>
  <c r="R71" i="4"/>
  <c r="U99" i="2"/>
  <c r="R70" i="4"/>
  <c r="S48" i="3"/>
  <c r="V48" i="3" s="1"/>
  <c r="J139" i="2"/>
  <c r="J142" i="2" s="1"/>
  <c r="J143" i="2" s="1"/>
  <c r="J146" i="2" s="1"/>
  <c r="J116" i="2"/>
  <c r="J119" i="2" s="1"/>
  <c r="J120" i="2" s="1"/>
  <c r="J106" i="2"/>
  <c r="J109" i="2" s="1"/>
  <c r="J47" i="2"/>
  <c r="J50" i="2" s="1"/>
  <c r="J75" i="2"/>
  <c r="J78" i="2" s="1"/>
  <c r="J79" i="2" s="1"/>
  <c r="J57" i="2"/>
  <c r="J60" i="2" s="1"/>
  <c r="J61" i="2" s="1"/>
  <c r="J175" i="2"/>
  <c r="J178" i="2" s="1"/>
  <c r="J179" i="2" s="1"/>
  <c r="J165" i="2"/>
  <c r="J168" i="2" s="1"/>
  <c r="J169" i="2" s="1"/>
  <c r="J152" i="2"/>
  <c r="J155" i="2" s="1"/>
  <c r="J156" i="2" s="1"/>
  <c r="J159" i="2" s="1"/>
  <c r="J126" i="2"/>
  <c r="J129" i="2" s="1"/>
  <c r="J130" i="2" s="1"/>
  <c r="J133" i="2" s="1"/>
  <c r="J67" i="2"/>
  <c r="J70" i="2" s="1"/>
  <c r="J71" i="2" s="1"/>
  <c r="J37" i="2"/>
  <c r="J40" i="2" s="1"/>
  <c r="J41" i="2" s="1"/>
  <c r="U98" i="2"/>
  <c r="G190" i="6"/>
  <c r="R68" i="4"/>
  <c r="G186" i="6"/>
  <c r="R66" i="4"/>
  <c r="U100" i="2" l="1"/>
  <c r="V53" i="3"/>
  <c r="V56" i="3" s="1"/>
  <c r="R73" i="4"/>
  <c r="Q85" i="2"/>
  <c r="Q94" i="2"/>
  <c r="U94" i="2" s="1"/>
  <c r="Q96" i="2"/>
  <c r="U96" i="2" s="1"/>
  <c r="Q87" i="2"/>
  <c r="Q93" i="2"/>
  <c r="U93" i="2" s="1"/>
  <c r="Q79" i="2"/>
  <c r="Q92" i="2"/>
  <c r="U92" i="2" s="1"/>
  <c r="Q95" i="2"/>
  <c r="U95" i="2" s="1"/>
  <c r="Q83" i="2"/>
  <c r="J51" i="2"/>
  <c r="J110" i="2" s="1"/>
  <c r="E95" i="2"/>
  <c r="J95" i="2" s="1"/>
  <c r="J99" i="2" s="1"/>
  <c r="J100" i="2" s="1"/>
  <c r="Q91" i="2"/>
  <c r="U91" i="2" s="1"/>
  <c r="Q90" i="2" l="1"/>
  <c r="U90" i="2" s="1"/>
  <c r="Q89" i="2"/>
  <c r="U89" i="2" s="1"/>
  <c r="Q84" i="2"/>
  <c r="U83" i="2"/>
  <c r="Q86" i="2"/>
  <c r="U85" i="2"/>
  <c r="Q81" i="2"/>
  <c r="Q80" i="2"/>
  <c r="U79" i="2"/>
  <c r="Q88" i="2"/>
  <c r="U87" i="2"/>
  <c r="U80" i="2" l="1"/>
  <c r="U86" i="2"/>
  <c r="U84" i="2"/>
  <c r="U88" i="2"/>
  <c r="Q82" i="2"/>
  <c r="U81" i="2"/>
  <c r="U82" i="2" l="1"/>
  <c r="U115" i="2" s="1"/>
  <c r="R75" i="4" s="1"/>
</calcChain>
</file>

<file path=xl/sharedStrings.xml><?xml version="1.0" encoding="utf-8"?>
<sst xmlns="http://schemas.openxmlformats.org/spreadsheetml/2006/main" count="2574" uniqueCount="770">
  <si>
    <t>Rock Coring</t>
  </si>
  <si>
    <t>a. Labor Costs</t>
  </si>
  <si>
    <t>Audited Wage Rate</t>
  </si>
  <si>
    <t>Hr/day</t>
  </si>
  <si>
    <t>OT Rate</t>
  </si>
  <si>
    <t>Sub-Total</t>
  </si>
  <si>
    <t>Driller</t>
  </si>
  <si>
    <t>Helper</t>
  </si>
  <si>
    <t>per day</t>
  </si>
  <si>
    <t>b. Personnel Expenses</t>
  </si>
  <si>
    <t>Men</t>
  </si>
  <si>
    <t>Per-Diem</t>
  </si>
  <si>
    <t>Dbl Occupancy</t>
  </si>
  <si>
    <t>Rooms</t>
  </si>
  <si>
    <t>Cost</t>
  </si>
  <si>
    <t>Factor</t>
  </si>
  <si>
    <t>Miles/day</t>
  </si>
  <si>
    <t>Mileage</t>
  </si>
  <si>
    <t># Trucks</t>
  </si>
  <si>
    <t>Cost/Hr</t>
  </si>
  <si>
    <t>Hr/Day</t>
  </si>
  <si>
    <t># Pumps</t>
  </si>
  <si>
    <t>Total</t>
  </si>
  <si>
    <t>Production Rates</t>
  </si>
  <si>
    <t>Rock Sounding</t>
  </si>
  <si>
    <t>Moisture Content</t>
  </si>
  <si>
    <t>Bag Sample</t>
  </si>
  <si>
    <t>Standard Penetration Test</t>
  </si>
  <si>
    <t>Thin-Walled Tube Sample</t>
  </si>
  <si>
    <t>Field Vane Shear Test</t>
  </si>
  <si>
    <t>Cased Observation Well</t>
  </si>
  <si>
    <t>Hole for SI Casing</t>
  </si>
  <si>
    <t>$$/Foot</t>
  </si>
  <si>
    <t xml:space="preserve">Caps </t>
  </si>
  <si>
    <t>1 per 10'</t>
  </si>
  <si>
    <t>per hour</t>
  </si>
  <si>
    <t>Avg. Depth</t>
  </si>
  <si>
    <t xml:space="preserve">Labor </t>
  </si>
  <si>
    <t>Time</t>
  </si>
  <si>
    <t>Drill Cost</t>
  </si>
  <si>
    <t>Labor</t>
  </si>
  <si>
    <t># Boxes</t>
  </si>
  <si>
    <t>Sealing Bore Holes</t>
  </si>
  <si>
    <t>Cost/Ft.</t>
  </si>
  <si>
    <t>Fixed Fee</t>
  </si>
  <si>
    <t>Local Governments</t>
  </si>
  <si>
    <t>Education Institutions</t>
  </si>
  <si>
    <t>Railroads</t>
  </si>
  <si>
    <t>Park Services</t>
  </si>
  <si>
    <t>Corps of Engineers</t>
  </si>
  <si>
    <t># Holes</t>
  </si>
  <si>
    <t>$$</t>
  </si>
  <si>
    <t>0-50</t>
  </si>
  <si>
    <t>51-150</t>
  </si>
  <si>
    <t>151-300</t>
  </si>
  <si>
    <t>300+</t>
  </si>
  <si>
    <t>Rate</t>
  </si>
  <si>
    <t>Sub-Cost</t>
  </si>
  <si>
    <t>Subtotal</t>
  </si>
  <si>
    <t>Dozer</t>
  </si>
  <si>
    <t>per foot</t>
  </si>
  <si>
    <t>per sample</t>
  </si>
  <si>
    <t>per test</t>
  </si>
  <si>
    <t>Region 2</t>
  </si>
  <si>
    <t>per well</t>
  </si>
  <si>
    <t>Hr/Parcels</t>
  </si>
  <si>
    <t># Parcels</t>
  </si>
  <si>
    <t>Pavement Cores</t>
  </si>
  <si>
    <t>Hrs</t>
  </si>
  <si>
    <t>Geologist</t>
  </si>
  <si>
    <t xml:space="preserve">Visual Inspection </t>
  </si>
  <si>
    <t>Hr/Test</t>
  </si>
  <si>
    <t># Tests</t>
  </si>
  <si>
    <t>Lab Tech</t>
  </si>
  <si>
    <t>Project Engineer</t>
  </si>
  <si>
    <t>Project Manager</t>
  </si>
  <si>
    <t>LRFD</t>
  </si>
  <si>
    <t>Hr/Sheet</t>
  </si>
  <si>
    <t># Sheets</t>
  </si>
  <si>
    <t>Drafting Technician</t>
  </si>
  <si>
    <t>Roadway Boring Plan</t>
  </si>
  <si>
    <t>Review Previous Information and Mapping</t>
  </si>
  <si>
    <t>Culvert Boring Plan (2.0 Hrs per Culvert)</t>
  </si>
  <si>
    <t>Bridge Boring Plan (4.0 Hrs per Bridge)</t>
  </si>
  <si>
    <t>Hours</t>
  </si>
  <si>
    <t>Sub-total</t>
  </si>
  <si>
    <t>Wall Boring Plan (3.0 Hrs per Wall)</t>
  </si>
  <si>
    <t>Roadway Plan Review</t>
  </si>
  <si>
    <t>Culvert Plan Review (0.5 Hrs per Culvert)</t>
  </si>
  <si>
    <t>Bridge Plan Review (1.0 Hrs per Bridge)</t>
  </si>
  <si>
    <t>Wall Plan Review (1.0 Hrs. per Wall)</t>
  </si>
  <si>
    <t>Adminstrative Assistant</t>
  </si>
  <si>
    <t>Mile/Trip</t>
  </si>
  <si>
    <t>Per Meeting</t>
  </si>
  <si>
    <t>Layout and Pickup of Cores</t>
  </si>
  <si>
    <t>(0.5 Hr per section)</t>
  </si>
  <si>
    <t>Structure Testing and Analysis Requests</t>
  </si>
  <si>
    <t>Develop Geotechnical Notes</t>
  </si>
  <si>
    <t xml:space="preserve">Design Team Interaction and project </t>
  </si>
  <si>
    <t>Review Prior to Meetings</t>
  </si>
  <si>
    <t>Develop Roadway Report</t>
  </si>
  <si>
    <t>Evaluate Cut Slopes</t>
  </si>
  <si>
    <t>(2 Hrs per section)</t>
  </si>
  <si>
    <t>Review Geologic Mapping</t>
  </si>
  <si>
    <t>Report Development of Alignment</t>
  </si>
  <si>
    <t>Total Hours of 1 and 2 X 20%</t>
  </si>
  <si>
    <t xml:space="preserve"> </t>
  </si>
  <si>
    <t xml:space="preserve">Flat Bed Truck </t>
  </si>
  <si>
    <t>Miles</t>
  </si>
  <si>
    <t>Pallets</t>
  </si>
  <si>
    <t>40 boxes per pallet</t>
  </si>
  <si>
    <t>Cost Per</t>
  </si>
  <si>
    <t>Lump Sum</t>
  </si>
  <si>
    <t>Audited Rate</t>
  </si>
  <si>
    <t>Tabulation Sheet</t>
  </si>
  <si>
    <t>Unit Price</t>
  </si>
  <si>
    <t># of Units</t>
  </si>
  <si>
    <t># Nights</t>
  </si>
  <si>
    <t>Page Total</t>
  </si>
  <si>
    <t>per tube</t>
  </si>
  <si>
    <t>per analysis</t>
  </si>
  <si>
    <t># Samples</t>
  </si>
  <si>
    <t>Estimate Total</t>
  </si>
  <si>
    <t>Sheet Total</t>
  </si>
  <si>
    <t xml:space="preserve">CLASSIFICATIONS AND PERCENTAGES </t>
  </si>
  <si>
    <t>COUNTY</t>
  </si>
  <si>
    <t>CONSULTANT</t>
  </si>
  <si>
    <t>PROJECT</t>
  </si>
  <si>
    <t>ITEM NO.</t>
  </si>
  <si>
    <t>POSITION</t>
  </si>
  <si>
    <t>AVG.</t>
  </si>
  <si>
    <t xml:space="preserve">             ITEM</t>
  </si>
  <si>
    <t xml:space="preserve">              ITEM</t>
  </si>
  <si>
    <t xml:space="preserve">               ITEM</t>
  </si>
  <si>
    <t xml:space="preserve">          ITEM</t>
  </si>
  <si>
    <t xml:space="preserve">RATE </t>
  </si>
  <si>
    <t>TOTAL</t>
  </si>
  <si>
    <t>Laboratory Testing:  Analysis and Review</t>
  </si>
  <si>
    <t>KYTC Published Rates</t>
  </si>
  <si>
    <t>Per Diem</t>
  </si>
  <si>
    <t>Lodging</t>
  </si>
  <si>
    <t>per night</t>
  </si>
  <si>
    <t>4 X 4 Pickup Mileage</t>
  </si>
  <si>
    <t>per mile</t>
  </si>
  <si>
    <t>KYTC</t>
  </si>
  <si>
    <t>KYTC Mileage Rate</t>
  </si>
  <si>
    <t>KENTUCKY TRANSPORTATION CABINET</t>
  </si>
  <si>
    <t>Division of Structural Design</t>
  </si>
  <si>
    <t>Geotechnical Branch</t>
  </si>
  <si>
    <t>UNIT COST ITEMS FOR GEOTECHNICAL SERVICES</t>
  </si>
  <si>
    <t>MARS #</t>
  </si>
  <si>
    <t>REGION #</t>
  </si>
  <si>
    <t>RANK</t>
  </si>
  <si>
    <t>ESTIMATE #</t>
  </si>
  <si>
    <t>UNIT PRICE</t>
  </si>
  <si>
    <t>$</t>
  </si>
  <si>
    <t>x</t>
  </si>
  <si>
    <t>=</t>
  </si>
  <si>
    <t>lump sum</t>
  </si>
  <si>
    <t>per invoice</t>
  </si>
  <si>
    <t>per location</t>
  </si>
  <si>
    <t>per sheet</t>
  </si>
  <si>
    <t>per meeting</t>
  </si>
  <si>
    <t>TOTAL THIS ESTIMATE</t>
  </si>
  <si>
    <t>ACCUMULATED TOTAL ESTIMATES</t>
  </si>
  <si>
    <t>THROUGH</t>
  </si>
  <si>
    <t>FIRM NAME</t>
  </si>
  <si>
    <t>SIGNED</t>
  </si>
  <si>
    <t>DATE</t>
  </si>
  <si>
    <t>TC 66-521</t>
  </si>
  <si>
    <t>Rev. 7/08</t>
  </si>
  <si>
    <t>DRILL REGION</t>
  </si>
  <si>
    <t>Production Rates Region 3</t>
  </si>
  <si>
    <t>Production Rates Region 2</t>
  </si>
  <si>
    <t>Production Rates Region 1</t>
  </si>
  <si>
    <t>ESTIMATED WORK END DATE</t>
  </si>
  <si>
    <t>ESTIMATED WORK BEGIN DATE</t>
  </si>
  <si>
    <t>MIDDLE OF WORK DATE</t>
  </si>
  <si>
    <t xml:space="preserve">ALLOWABLE ESCALATION </t>
  </si>
  <si>
    <t>ESC</t>
  </si>
  <si>
    <t>OVERHEAD RATE</t>
  </si>
  <si>
    <t>LOADED</t>
  </si>
  <si>
    <t>per box</t>
  </si>
  <si>
    <t>per week</t>
  </si>
  <si>
    <t># days</t>
  </si>
  <si>
    <t xml:space="preserve">Lodging </t>
  </si>
  <si>
    <t>Meals</t>
  </si>
  <si>
    <t>per trip</t>
  </si>
  <si>
    <t>per day/per person</t>
  </si>
  <si>
    <t>Feet logged in 8 hrs</t>
  </si>
  <si>
    <t>Develop Structure Reports</t>
  </si>
  <si>
    <t>per day\</t>
  </si>
  <si>
    <t>per person</t>
  </si>
  <si>
    <t>per project</t>
  </si>
  <si>
    <t>Director of Structural Design</t>
  </si>
  <si>
    <t>correspondence</t>
  </si>
  <si>
    <t>per report</t>
  </si>
  <si>
    <t>TC 66-204</t>
  </si>
  <si>
    <t>REV 6/07</t>
  </si>
  <si>
    <t xml:space="preserve">    TABULATION OF QUANTITIES FOR INVOICES</t>
  </si>
  <si>
    <t>County</t>
  </si>
  <si>
    <t>Region #</t>
  </si>
  <si>
    <t>Rank #</t>
  </si>
  <si>
    <t>Agreement #</t>
  </si>
  <si>
    <t>Estimate #</t>
  </si>
  <si>
    <t>Item #</t>
  </si>
  <si>
    <t>HOLE NO.</t>
  </si>
  <si>
    <t>STATION</t>
  </si>
  <si>
    <t>OFFSET</t>
  </si>
  <si>
    <t>ROCK CORING</t>
  </si>
  <si>
    <t>ROCK CORING ON FLOATING EQUIPMENT</t>
  </si>
  <si>
    <t>ROCK SOUNDING</t>
  </si>
  <si>
    <t>ROCK SOUNDING ON FLOATING EQUIPMENT</t>
  </si>
  <si>
    <t xml:space="preserve">VISUAL INSPECTION AND LOGGING ROCK EXPOSURES </t>
  </si>
  <si>
    <t>BAG SAMPLE</t>
  </si>
  <si>
    <t>STANDARD PENETRATION TEST</t>
  </si>
  <si>
    <t>STANDARD PENETRATION TEST ON FLOATING EQUIPMENT</t>
  </si>
  <si>
    <t>THIN-WALLED TUBE SAMPLE</t>
  </si>
  <si>
    <t>THIN-WALLED TUBE SAMPLE ON FLOATING EQUIPMENT</t>
  </si>
  <si>
    <t>FIELD VANE SHEAR TEST</t>
  </si>
  <si>
    <t>FIELD VANE SHEAR TEST ON FLOATING EQUIPMENT</t>
  </si>
  <si>
    <t>CASED OBSERVATION WELL</t>
  </si>
  <si>
    <t>DRILL HOLE FOR SLOPE INCLINOMETER CASING</t>
  </si>
  <si>
    <t>PAVEMENT CORES</t>
  </si>
  <si>
    <t>GROUTING INTERVALS 6" AUGER</t>
  </si>
  <si>
    <t>Sheet</t>
  </si>
  <si>
    <t>This Estimate</t>
  </si>
  <si>
    <t>All Estimates</t>
  </si>
  <si>
    <t>TABULATION OF QUANTITIES FOR INVOICES</t>
  </si>
  <si>
    <t>GROUTING INTERVALS 4" AUGER</t>
  </si>
  <si>
    <t>GROUTING INTERVALS ROCK CORE</t>
  </si>
  <si>
    <t>MOISTURE CONTENT SAMPLE</t>
  </si>
  <si>
    <t>MOISTURE CONTENT TEST</t>
  </si>
  <si>
    <t>LOGGING ROCK CORE</t>
  </si>
  <si>
    <t>SOIL CLASSIFICATION</t>
  </si>
  <si>
    <t>WASH AND SIEVE GRADATIONS</t>
  </si>
  <si>
    <t>MOISTURE / DENSITY, CBR, SOIL CLASSIFICATION</t>
  </si>
  <si>
    <t>MOISTURE / DENSITY TEST</t>
  </si>
  <si>
    <t>SLAKE DURABILITY AND JAR SLAKE TEST</t>
  </si>
  <si>
    <t>UNCONFINED COMPRESSION TEST ON SOIL</t>
  </si>
  <si>
    <t>UNCONFINED COMPRESSION TEST ON ROCK</t>
  </si>
  <si>
    <t>ONE-DIMENSIONAL CONSOLIDATION TEST</t>
  </si>
  <si>
    <t>CONSOLIDATED-UNDRAINED TRIAXIAL TEST</t>
  </si>
  <si>
    <t>UNCONSOLIDATED-UNDRAINED TRIAXIAL TEST</t>
  </si>
  <si>
    <t>SETTLEMENT ANALYSES</t>
  </si>
  <si>
    <t>WAVE EQUATION DRIVEABILITY ANALYSES</t>
  </si>
  <si>
    <t>NEGATIVE SKIN FRICTION ANALYSES</t>
  </si>
  <si>
    <t>BEARING CAPACITY ANALYSES</t>
  </si>
  <si>
    <t>RETAINING WALL ANALYSES</t>
  </si>
  <si>
    <t>DOZER WORKING TIME</t>
  </si>
  <si>
    <t>TRACKHOE WORKING TIME</t>
  </si>
  <si>
    <t>Firm Name</t>
  </si>
  <si>
    <t>Signed</t>
  </si>
  <si>
    <t>Date</t>
  </si>
  <si>
    <t xml:space="preserve"> Geotechnical Branch</t>
  </si>
  <si>
    <t xml:space="preserve"> Rock Core Floating Equipment</t>
  </si>
  <si>
    <t xml:space="preserve"> Rock Coring </t>
  </si>
  <si>
    <t xml:space="preserve"> Rock Sounding</t>
  </si>
  <si>
    <t xml:space="preserve"> Rock Sounding Floating Equipment</t>
  </si>
  <si>
    <t xml:space="preserve"> Standard Penetration Test</t>
  </si>
  <si>
    <t xml:space="preserve"> SPT on Floating Equipment</t>
  </si>
  <si>
    <t xml:space="preserve"> Thin-Walled Tube Sample</t>
  </si>
  <si>
    <t xml:space="preserve"> Field Vane Shear Test</t>
  </si>
  <si>
    <t xml:space="preserve"> Field Vane Shear Test on Floating</t>
  </si>
  <si>
    <t xml:space="preserve"> Cased Observation Well</t>
  </si>
  <si>
    <t xml:space="preserve"> Drill Hole for Slope Inclinometer Casing</t>
  </si>
  <si>
    <t xml:space="preserve"> Pavement Cores</t>
  </si>
  <si>
    <t xml:space="preserve"> Grouting Intervals, 6 Inch Auger</t>
  </si>
  <si>
    <t xml:space="preserve"> Grouting Intervals, 4 Inch Auger</t>
  </si>
  <si>
    <t xml:space="preserve"> Grouting Intervals, Rock Core</t>
  </si>
  <si>
    <t xml:space="preserve"> Moisture Content Sample</t>
  </si>
  <si>
    <t xml:space="preserve"> Bag Sample</t>
  </si>
  <si>
    <t xml:space="preserve"> Visual Inspection and Logging</t>
  </si>
  <si>
    <t xml:space="preserve"> Logging Cores (250 ft per 8 hrs)</t>
  </si>
  <si>
    <t xml:space="preserve"> Site Reviews Travel</t>
  </si>
  <si>
    <t xml:space="preserve"> Site Reviews Mileage</t>
  </si>
  <si>
    <t xml:space="preserve"> Publication of Reports</t>
  </si>
  <si>
    <t xml:space="preserve"> Report Writing</t>
  </si>
  <si>
    <t xml:space="preserve"> Drafting</t>
  </si>
  <si>
    <t xml:space="preserve"> Interim Meetings</t>
  </si>
  <si>
    <t xml:space="preserve"> Rock Core Meeting</t>
  </si>
  <si>
    <t xml:space="preserve"> Local Meetings</t>
  </si>
  <si>
    <t xml:space="preserve"> Preliminary Plans</t>
  </si>
  <si>
    <t xml:space="preserve"> Rental Equipment</t>
  </si>
  <si>
    <t xml:space="preserve"> Guardrail Removal</t>
  </si>
  <si>
    <t xml:space="preserve"> Subcontracted Traffic Control</t>
  </si>
  <si>
    <t xml:space="preserve"> Traffic Control (In-House)</t>
  </si>
  <si>
    <t xml:space="preserve"> Reclamation  :  Activity</t>
  </si>
  <si>
    <t xml:space="preserve"> Reclamation  :  Material Cost</t>
  </si>
  <si>
    <t xml:space="preserve"> Towboat and /or Barge &amp; crew</t>
  </si>
  <si>
    <t xml:space="preserve"> Weekly Mobilization</t>
  </si>
  <si>
    <t xml:space="preserve"> Mobilization/Demobilization of</t>
  </si>
  <si>
    <t xml:space="preserve"> Mobilization/Demobilization of </t>
  </si>
  <si>
    <t xml:space="preserve"> Mobilization/Demobilization of Drill Eq.</t>
  </si>
  <si>
    <t xml:space="preserve"> Water Hauling</t>
  </si>
  <si>
    <t xml:space="preserve"> Trackhoe Working Time</t>
  </si>
  <si>
    <t xml:space="preserve"> Dozer Working Time</t>
  </si>
  <si>
    <t xml:space="preserve"> Retaining Wall Analysis</t>
  </si>
  <si>
    <t xml:space="preserve"> Bearing Capacity Analysis</t>
  </si>
  <si>
    <t xml:space="preserve"> Negative Skin Friction Analysis</t>
  </si>
  <si>
    <t xml:space="preserve"> Wave Equation Driveability Analysis</t>
  </si>
  <si>
    <t xml:space="preserve"> Deep Foundation Analysis</t>
  </si>
  <si>
    <t xml:space="preserve"> Settlement Analysis</t>
  </si>
  <si>
    <t xml:space="preserve"> Slope Stability Analysis</t>
  </si>
  <si>
    <t xml:space="preserve"> Falling Head Permeability Test</t>
  </si>
  <si>
    <t xml:space="preserve"> Constant Head Permeability Test</t>
  </si>
  <si>
    <t xml:space="preserve"> Direct Shear Test  (Large Scale)</t>
  </si>
  <si>
    <t xml:space="preserve"> Direct Shear Test</t>
  </si>
  <si>
    <t xml:space="preserve"> Remolding Sample for </t>
  </si>
  <si>
    <t xml:space="preserve"> Resilient Modulus Test</t>
  </si>
  <si>
    <t xml:space="preserve"> CU Triaxial Test  (Large Scale) with</t>
  </si>
  <si>
    <t xml:space="preserve"> CU Triaxial Test with</t>
  </si>
  <si>
    <t xml:space="preserve"> One Dimensional Consolidation</t>
  </si>
  <si>
    <t xml:space="preserve"> UU Triaxial Test</t>
  </si>
  <si>
    <t xml:space="preserve"> Unconfined Compression Test</t>
  </si>
  <si>
    <t xml:space="preserve"> Slake Durability Index and Jar Slake Test</t>
  </si>
  <si>
    <t xml:space="preserve"> Moisture Density</t>
  </si>
  <si>
    <t xml:space="preserve"> Moisture Density, CBR, and</t>
  </si>
  <si>
    <t xml:space="preserve"> Soil Classification</t>
  </si>
  <si>
    <t xml:space="preserve"> Moisture Content Test</t>
  </si>
  <si>
    <t xml:space="preserve"> Undisturbed Tube Extraction</t>
  </si>
  <si>
    <t xml:space="preserve">      Company Owned Dozer or Track Hoe</t>
  </si>
  <si>
    <t xml:space="preserve">      Subcontracted Dozer or Track Hoe</t>
  </si>
  <si>
    <t xml:space="preserve">      Company Owned Floating Eq.</t>
  </si>
  <si>
    <t xml:space="preserve">      (Subcontracted)</t>
  </si>
  <si>
    <t xml:space="preserve">      (In-House)</t>
  </si>
  <si>
    <t xml:space="preserve">      on Rock</t>
  </si>
  <si>
    <t xml:space="preserve">      on Cohesive Soil</t>
  </si>
  <si>
    <t xml:space="preserve">      on Granular Soil</t>
  </si>
  <si>
    <t xml:space="preserve">      Permeability or Triaxial Testing</t>
  </si>
  <si>
    <t xml:space="preserve">      Pore Pressure Measurements</t>
  </si>
  <si>
    <t xml:space="preserve">       on Soil</t>
  </si>
  <si>
    <t>Page 5 of 5</t>
  </si>
  <si>
    <t>Page 4 of 5</t>
  </si>
  <si>
    <t xml:space="preserve">      Rock Exposure</t>
  </si>
  <si>
    <t xml:space="preserve">      Soil Classificaton</t>
  </si>
  <si>
    <t>CONSOLIDATED-UNDRAINED TRIAXIAL TEST (LARGE SCALE)</t>
  </si>
  <si>
    <t>RESILIENT MODULUS TEST</t>
  </si>
  <si>
    <t>UNDISTURBED TUBE EXTRACTION</t>
  </si>
  <si>
    <t>REMOLDING SAMPLE FOR PERMEABILITY OR TRAXIAL TESTING</t>
  </si>
  <si>
    <t>DIRECT SHEAR TEST</t>
  </si>
  <si>
    <t>DIRECT SHEAR TEST (LARGE SCALE)</t>
  </si>
  <si>
    <t>CONSTANT HEAD PERMEABILITY TEST ON GRANULAR SOIL</t>
  </si>
  <si>
    <t>FALLING HEAD PERMEABILITY ON COHESIVE SOIL</t>
  </si>
  <si>
    <t>FALLING HEAD PERMEABILITY TEST ON ROCK</t>
  </si>
  <si>
    <t>SLOPE STABILITY ANALYSIS</t>
  </si>
  <si>
    <t>DEEP FOUNDATION ANALYSIS</t>
  </si>
  <si>
    <t>WATER HAULING</t>
  </si>
  <si>
    <t xml:space="preserve"> RENTAL EQUIPMENT</t>
  </si>
  <si>
    <t xml:space="preserve"> GUARDRAIL REMOVAL</t>
  </si>
  <si>
    <t xml:space="preserve"> WEEKLY MOBILIZATION</t>
  </si>
  <si>
    <t xml:space="preserve"> LOCAL MEETINGS</t>
  </si>
  <si>
    <t xml:space="preserve"> DRAFTING</t>
  </si>
  <si>
    <t>SITE REVIEWS TRAVEL</t>
  </si>
  <si>
    <t>Page 4 of 4</t>
  </si>
  <si>
    <t>Page 3 of 4</t>
  </si>
  <si>
    <t>Page 2 of 4</t>
  </si>
  <si>
    <t xml:space="preserve">     Geotechnical Branch</t>
  </si>
  <si>
    <t xml:space="preserve">                                     Division of Structural Design           </t>
  </si>
  <si>
    <t xml:space="preserve">                                  KENTUCKY TRANSPORTATION CABINET             </t>
  </si>
  <si>
    <t xml:space="preserve">                          KENTUCKY TRANSPORTATION CABINET </t>
  </si>
  <si>
    <t xml:space="preserve">                           Division of Structural Design</t>
  </si>
  <si>
    <t xml:space="preserve">                      KENTUCKY TRANSPORTATION CABINET</t>
  </si>
  <si>
    <t xml:space="preserve">                       Division of Structural Design</t>
  </si>
  <si>
    <t xml:space="preserve">     Equipment</t>
  </si>
  <si>
    <t xml:space="preserve"> Thin Walled tubes on Floating</t>
  </si>
  <si>
    <t xml:space="preserve"> Delivery of Cores to Geotechnical Br.</t>
  </si>
  <si>
    <t>Core Boxes</t>
  </si>
  <si>
    <t>Property Contacts</t>
  </si>
  <si>
    <t>Utility Coordination</t>
  </si>
  <si>
    <t xml:space="preserve"> GINT Production of Logs</t>
  </si>
  <si>
    <t xml:space="preserve"> Wash Gradation</t>
  </si>
  <si>
    <t>74. Drafting</t>
  </si>
  <si>
    <t>75. Report Writing</t>
  </si>
  <si>
    <t>70. Preliminary Plans</t>
  </si>
  <si>
    <t>71. Local Meetings</t>
  </si>
  <si>
    <t>72. Rock Core Meeting</t>
  </si>
  <si>
    <t>73. Interim Meetings</t>
  </si>
  <si>
    <t xml:space="preserve">76. Report Publication </t>
  </si>
  <si>
    <t>PRODUCTION OF GINT LOGS</t>
  </si>
  <si>
    <t>A. Labor Costs</t>
  </si>
  <si>
    <t>B. Personnel Expenses</t>
  </si>
  <si>
    <t>C. Equipment Costs</t>
  </si>
  <si>
    <t>B.  Personnel Expenses</t>
  </si>
  <si>
    <t>A.  Labor Costs</t>
  </si>
  <si>
    <t>A.   Labor Costs</t>
  </si>
  <si>
    <t>B.   Personnel Expenses</t>
  </si>
  <si>
    <t>C.   Equipment Costs</t>
  </si>
  <si>
    <t xml:space="preserve">           1)   Driller</t>
  </si>
  <si>
    <t xml:space="preserve">           2)   Helper</t>
  </si>
  <si>
    <t xml:space="preserve">           1)   Meals</t>
  </si>
  <si>
    <t xml:space="preserve">           2)   Lodging</t>
  </si>
  <si>
    <t xml:space="preserve">            1)   Driller</t>
  </si>
  <si>
    <t xml:space="preserve">            2)   Helper</t>
  </si>
  <si>
    <t xml:space="preserve">            1)   Meals</t>
  </si>
  <si>
    <t xml:space="preserve">            2)   Lodging</t>
  </si>
  <si>
    <t xml:space="preserve">            1)   Pickup</t>
  </si>
  <si>
    <t xml:space="preserve">            3)   Water Pump</t>
  </si>
  <si>
    <t xml:space="preserve">            2)   Drill</t>
  </si>
  <si>
    <t>C.   Equipment (Neglecting Cost of 3.c)</t>
  </si>
  <si>
    <t>D.   Cost of tube</t>
  </si>
  <si>
    <t>A.   Material Costs</t>
  </si>
  <si>
    <t>C.  Equipment (Neglecting Cost of 3.c)</t>
  </si>
  <si>
    <t>B.   Personnel Expenses- If Other than two man crew</t>
  </si>
  <si>
    <t>B.   Casing Installation</t>
  </si>
  <si>
    <t>D.   Materials (Cement)</t>
  </si>
  <si>
    <t xml:space="preserve">           1)   1" PVC Pipe</t>
  </si>
  <si>
    <t xml:space="preserve">           2)    Caps and Connectors</t>
  </si>
  <si>
    <t xml:space="preserve">           1)    Pipe Prep</t>
  </si>
  <si>
    <t xml:space="preserve">           1)    Dozer Operator</t>
  </si>
  <si>
    <t xml:space="preserve">                </t>
  </si>
  <si>
    <t xml:space="preserve">           1)    Meals</t>
  </si>
  <si>
    <t xml:space="preserve">           2)    Lodging</t>
  </si>
  <si>
    <t xml:space="preserve">C.   Equipment </t>
  </si>
  <si>
    <t xml:space="preserve">           1)   Operator</t>
  </si>
  <si>
    <t xml:space="preserve">           3)   7-day Reading</t>
  </si>
  <si>
    <t xml:space="preserve">           2)   Installation</t>
  </si>
  <si>
    <t xml:space="preserve">                                        </t>
  </si>
  <si>
    <t xml:space="preserve">           1)   Water Truck</t>
  </si>
  <si>
    <t>1)   4 X 4 Pickup</t>
  </si>
  <si>
    <t>2)   Personnel</t>
  </si>
  <si>
    <t xml:space="preserve">Projects in which the highway classification is defined as "Urban" will carry an escalation factor of 1.5.  The factor does </t>
  </si>
  <si>
    <t xml:space="preserve">not apply to the fixed fee.  A fixed fee of $1000.00 will apply on projects in which the following are defined as property </t>
  </si>
  <si>
    <t>owners or property managers.</t>
  </si>
  <si>
    <t xml:space="preserve">All drilling activities should be entered in the appropiate GINT files.  The Cabinet requires one PDF copy of the logs </t>
  </si>
  <si>
    <t>for each hole.  The following rates will be paid for this activity.</t>
  </si>
  <si>
    <t xml:space="preserve">A total of 5 man hours will be awarded for a highway classification of "Rural".  When the classification of "Urban" is </t>
  </si>
  <si>
    <t xml:space="preserve">determined, 10 man-hours will be awarded for Utility Coordination. </t>
  </si>
  <si>
    <t xml:space="preserve">per day/ </t>
  </si>
  <si>
    <t>79-81.   SITE REVIEWS</t>
  </si>
  <si>
    <t>78.   SITE REVIEWS</t>
  </si>
  <si>
    <t>77.   SITE REVIEWS</t>
  </si>
  <si>
    <t>69.   UTILITY COORDINATION</t>
  </si>
  <si>
    <t>68.   PROPERY CONTACTS</t>
  </si>
  <si>
    <t>67.   CORE BOXES</t>
  </si>
  <si>
    <t>66.   DELIVERY of CORES to KYTC</t>
  </si>
  <si>
    <t>62.   TRAFFIC CONTROL</t>
  </si>
  <si>
    <t>60.   RECLAMATION</t>
  </si>
  <si>
    <t>57.   WEEKLY MOBILIZATION</t>
  </si>
  <si>
    <t>51.   WATER HAULING</t>
  </si>
  <si>
    <r>
      <t xml:space="preserve">50.   TRACKHOLE WORKING TIME  </t>
    </r>
    <r>
      <rPr>
        <b/>
        <sz val="10"/>
        <rFont val="Arial"/>
        <family val="2"/>
      </rPr>
      <t>(Company Owned)</t>
    </r>
  </si>
  <si>
    <r>
      <t>49.   DOZER WORKING TIME</t>
    </r>
    <r>
      <rPr>
        <b/>
        <sz val="10"/>
        <rFont val="Arial"/>
        <family val="2"/>
      </rPr>
      <t xml:space="preserve">  (Company Owned)</t>
    </r>
  </si>
  <si>
    <t>21.   PRODUCTION of GINT LOGS</t>
  </si>
  <si>
    <t>18.   BAG SAMPLE</t>
  </si>
  <si>
    <r>
      <t xml:space="preserve">17.   MOISTURE CONTENT SAMPLE </t>
    </r>
    <r>
      <rPr>
        <b/>
        <sz val="10"/>
        <rFont val="Arial"/>
        <family val="2"/>
      </rPr>
      <t xml:space="preserve"> (Includes All Items Covered in Geotechnical Manual Concerning Profile Borings)</t>
    </r>
  </si>
  <si>
    <t>16.   GROUTING INTERVALS ROCK CORE</t>
  </si>
  <si>
    <t>15.   GROUTING INTERVALS 4" AUGERS</t>
  </si>
  <si>
    <t>14.   GROUTING INTERVALS 6" AUGERS</t>
  </si>
  <si>
    <t>13.   PAVEMENT CORES</t>
  </si>
  <si>
    <t>12.   HOLE for SI CASING</t>
  </si>
  <si>
    <t>11.   CASED OBSERVATION WELL</t>
  </si>
  <si>
    <t>9.   FIELD VANE SHEAR TEST</t>
  </si>
  <si>
    <t>7.   THIN-WALLED TUBE SAMPLE</t>
  </si>
  <si>
    <t>5.   STANDARD PENETRATION TEST</t>
  </si>
  <si>
    <t>3.   ROCK SOUNDING</t>
  </si>
  <si>
    <t>1.   ROCK CORING</t>
  </si>
  <si>
    <t xml:space="preserve">   Daily Costs</t>
  </si>
  <si>
    <t xml:space="preserve">All testing activities should be entered in the appropiate GINT files.  The following rates will </t>
  </si>
  <si>
    <t>be paid for this activity.  This will be based on the number of tubes, SPT's, and bag samples.</t>
  </si>
  <si>
    <t>Drill Hourly Rate</t>
  </si>
  <si>
    <t>Water Pump Hourly Rate</t>
  </si>
  <si>
    <t>TrackHoe</t>
  </si>
  <si>
    <t>Heavy Equipment</t>
  </si>
  <si>
    <t>1.  Rock Coring</t>
  </si>
  <si>
    <t>2.  Rock Core Floating Equipment</t>
  </si>
  <si>
    <t>3.  Rock Sounding</t>
  </si>
  <si>
    <t>4.  Rock Sounding Floating Equipment</t>
  </si>
  <si>
    <t>5.  Standard Penetration Test</t>
  </si>
  <si>
    <t>6.  SPT on Floating Equipment</t>
  </si>
  <si>
    <t>7.  Thin-Walled Tube Sample</t>
  </si>
  <si>
    <t>8.  Thin Walled tubes on Floating Equipment</t>
  </si>
  <si>
    <t>9.  Field Vane Shear Test</t>
  </si>
  <si>
    <t>10.  Field Vane Shear Test on Floating Eq.</t>
  </si>
  <si>
    <t>11.  Cased Observation Well</t>
  </si>
  <si>
    <t>12.  Hole for SI Casing</t>
  </si>
  <si>
    <t>13.  Pavement Cores</t>
  </si>
  <si>
    <t>14.  Grouting Interval 6" Augers</t>
  </si>
  <si>
    <t>15.  Grouting Interval 4" Augers</t>
  </si>
  <si>
    <t>16.  Grouting Interval Rock Core</t>
  </si>
  <si>
    <t>17.  Moisture Content Sample</t>
  </si>
  <si>
    <t>18.  Bag Sample</t>
  </si>
  <si>
    <t>21.  Production of GINT Logs</t>
  </si>
  <si>
    <t>49.  Dozer Working Time</t>
  </si>
  <si>
    <t>50.  TrackHoe Working Time</t>
  </si>
  <si>
    <t>51.  Water Hauling</t>
  </si>
  <si>
    <t>57.  Weekly Mobilization</t>
  </si>
  <si>
    <t>60.  Reclamation</t>
  </si>
  <si>
    <t>62.  Traffic Control</t>
  </si>
  <si>
    <t>66.  Delivery of Cores to KYTC</t>
  </si>
  <si>
    <t>67.  Core Boxes</t>
  </si>
  <si>
    <t>68.  Property Contacts</t>
  </si>
  <si>
    <t>69.  Utility Coordination</t>
  </si>
  <si>
    <t>77.  Site Reviews Travel</t>
  </si>
  <si>
    <t>78.  Site Reviews Mileage</t>
  </si>
  <si>
    <t>79.  Site Reviews Project Mgr</t>
  </si>
  <si>
    <t>80.  Site Reviews Project Eng</t>
  </si>
  <si>
    <t>81.  Site Reviews Geologist</t>
  </si>
  <si>
    <t>DAILY COSTS</t>
  </si>
  <si>
    <t>19.  Visual Inspection and Logging Rock Exposure</t>
  </si>
  <si>
    <t>20.  Logging Cores</t>
  </si>
  <si>
    <t xml:space="preserve">22.  Undisturbed Tube Extraction </t>
  </si>
  <si>
    <t>23.  Moisture Content Test</t>
  </si>
  <si>
    <t>24.  Soil Classification</t>
  </si>
  <si>
    <t xml:space="preserve">25.  Wash Gradation </t>
  </si>
  <si>
    <t>26.  Moisture Density, CBR, and Soil Classification</t>
  </si>
  <si>
    <t>27.  Moisture Density</t>
  </si>
  <si>
    <t>28.  Slake Durability Index and Jar Slake Test</t>
  </si>
  <si>
    <t>30.  Unconfined Compression Test on Soil</t>
  </si>
  <si>
    <t>29.  Unconfined Compression Test on Rock</t>
  </si>
  <si>
    <t>31.  UU Triaxial Test</t>
  </si>
  <si>
    <t xml:space="preserve">32.  One Dimensional Consolidation </t>
  </si>
  <si>
    <t>33.  CU Triaxial Test with Pore Pressure Measurements</t>
  </si>
  <si>
    <t>34.  CU Triaxial Test with Pore Pressure Measurements (Large Scale)</t>
  </si>
  <si>
    <t>36.  Remolding Sample for Permeability or Triaxial Testing</t>
  </si>
  <si>
    <t>35.  Resilient Modulus Test</t>
  </si>
  <si>
    <t>37.  Direct Shear Test</t>
  </si>
  <si>
    <t>38.  Direct Shear Test (Large Scale)</t>
  </si>
  <si>
    <t>39.  Constant Head Permeability Test on Granular Soil</t>
  </si>
  <si>
    <t>40.  Falling Head Permeability Test on Cohesive Soil</t>
  </si>
  <si>
    <t>41.  Falling Head Permeability Test on Rock</t>
  </si>
  <si>
    <t>42.  Slope Stability Analysis</t>
  </si>
  <si>
    <t>44.  Deep Foundation Analysis</t>
  </si>
  <si>
    <t>43.  Settlement Analysis</t>
  </si>
  <si>
    <t>45.  Wave Equation Driveability</t>
  </si>
  <si>
    <t>46.  Negative Skin Friction Analysis</t>
  </si>
  <si>
    <t>47.  Bearing Capacity Analysis</t>
  </si>
  <si>
    <t>48.  Retaining Wall Analysis</t>
  </si>
  <si>
    <t xml:space="preserve">82.  GINT Testing </t>
  </si>
  <si>
    <t>C.  Equipment Costs</t>
  </si>
  <si>
    <t xml:space="preserve">            1)  Geologist</t>
  </si>
  <si>
    <t xml:space="preserve">           </t>
  </si>
  <si>
    <t xml:space="preserve">            2)  Helper</t>
  </si>
  <si>
    <t xml:space="preserve">          </t>
  </si>
  <si>
    <t xml:space="preserve">            1)  Meals</t>
  </si>
  <si>
    <t xml:space="preserve">            2)  Lodging</t>
  </si>
  <si>
    <t xml:space="preserve">            1)  Pickup</t>
  </si>
  <si>
    <t>19.  VISUAL INSPECTION and LOGGING ROCK EXPOSURE</t>
  </si>
  <si>
    <t>23.  MOISTURE CONTENT TEST</t>
  </si>
  <si>
    <t xml:space="preserve">22.  UNDISTURBED TUBE EXTRACTION </t>
  </si>
  <si>
    <t>20.  LOGGING CORES</t>
  </si>
  <si>
    <t>24.  SOIL CLASSIFICATION</t>
  </si>
  <si>
    <t>25.  WASH GRADATION</t>
  </si>
  <si>
    <t>26.  MOISTURE DENSITY, CBR, &amp; SOIL CLASSIFICATION</t>
  </si>
  <si>
    <t>27.  MOISTURE DENSITY</t>
  </si>
  <si>
    <t>28.  SLAKE DURABILITY INDEX and JAR SLAKE TEST</t>
  </si>
  <si>
    <t>29.  UNCONFINED COMPRESSION TEST ON ROCK</t>
  </si>
  <si>
    <t>30.  UNCONFINED COMPRESSION TEST ON SOIL</t>
  </si>
  <si>
    <t>31.  UU TRIAXIAL TEST</t>
  </si>
  <si>
    <t>32.  ONE DINENSIONAL CONSOLIDATOIN</t>
  </si>
  <si>
    <t>33.  CU TRIAXIAL TEST with PORE PRESSURE MEASUREMENTS</t>
  </si>
  <si>
    <t>34.  CU TRIAXIAL TEST with PORE PRESSURE MEASUREMENTS (LARGE SCALE)</t>
  </si>
  <si>
    <t>35.  RESILIENT MODULUS TEST</t>
  </si>
  <si>
    <t>36.  REMOLDING SAMPLE for PERMEABILITY or TRIAXIAL TESTING</t>
  </si>
  <si>
    <t>38.  DIRECT SHEAR TEST (LARGE SCALE)</t>
  </si>
  <si>
    <t>37.  DIRECT SHEAR TEST</t>
  </si>
  <si>
    <t>39.  CONSTANT HEAD PERMEABILITY TEST ON GRANULAR SOIL</t>
  </si>
  <si>
    <t>40.  FALLING HEAD PERMEABILITY TEST ON COHESIVE SOIL</t>
  </si>
  <si>
    <t>41.  FALLING HEAD PERMEABILITY TEST ON ROCK</t>
  </si>
  <si>
    <t>42.  SLOPE STABILITY ANALYSIS</t>
  </si>
  <si>
    <t xml:space="preserve">   </t>
  </si>
  <si>
    <t xml:space="preserve"> Audited Wage Rate</t>
  </si>
  <si>
    <t xml:space="preserve">       Geologist</t>
  </si>
  <si>
    <t xml:space="preserve">  1)  Laboratory Technician </t>
  </si>
  <si>
    <t xml:space="preserve">   1)  Laboratory Technician </t>
  </si>
  <si>
    <t xml:space="preserve">  </t>
  </si>
  <si>
    <t xml:space="preserve">  1)  Project Engineer</t>
  </si>
  <si>
    <t xml:space="preserve">  2)  Project Manager</t>
  </si>
  <si>
    <t>43.  SETTLEMENT ANALYSIS</t>
  </si>
  <si>
    <t>44.  DEEP FOUNDATION ANALYSIS</t>
  </si>
  <si>
    <t>45.  WAVE EQUATION DRIVEABILITY</t>
  </si>
  <si>
    <t>46.  NEGATIVE SKIN FRICTION ANALYSIS</t>
  </si>
  <si>
    <t>47.  BEARING CAPACITY ANALYSIS</t>
  </si>
  <si>
    <t>48.  RETAINING WALL ANALYSIS</t>
  </si>
  <si>
    <t>82.  GINT TESTING</t>
  </si>
  <si>
    <t>70.  PRELIMINARY PLANS</t>
  </si>
  <si>
    <t>72.  ROCK CORE MEETING</t>
  </si>
  <si>
    <t>74.  DRAFTING</t>
  </si>
  <si>
    <t>71.  LOCAL MEETINGS  (Conducted at Office or KYTC)</t>
  </si>
  <si>
    <t>73.  INTERIM MEETING  (Conducted within District and On-Site including Joint Meetings)</t>
  </si>
  <si>
    <t>3)  Drafting</t>
  </si>
  <si>
    <t>2)  Project Manager</t>
  </si>
  <si>
    <t>1)  Project Engineer</t>
  </si>
  <si>
    <t>4)  Administrative Services</t>
  </si>
  <si>
    <t xml:space="preserve">      </t>
  </si>
  <si>
    <t xml:space="preserve">1)  Drafting Technician </t>
  </si>
  <si>
    <t>4)  Drafting</t>
  </si>
  <si>
    <t>3)  Mileage</t>
  </si>
  <si>
    <t>2)  Project Engineer</t>
  </si>
  <si>
    <t>1)  Project Manager</t>
  </si>
  <si>
    <t>4)  Helper</t>
  </si>
  <si>
    <t>3)  Administrative Services</t>
  </si>
  <si>
    <t>5)  Mileage</t>
  </si>
  <si>
    <t>75.  REPORT WRITING</t>
  </si>
  <si>
    <t>1a.  Roadway</t>
  </si>
  <si>
    <t>1b.  Structures</t>
  </si>
  <si>
    <t>76. REPORT PUBLICATION  (3 bound copies as well as PDF copy and all electronic files)</t>
  </si>
  <si>
    <t>2)  Geologist</t>
  </si>
  <si>
    <t>3)  Project Manager</t>
  </si>
  <si>
    <t>MILES</t>
  </si>
  <si>
    <t>Fixed</t>
  </si>
  <si>
    <t>Mobilization Administrative Fee</t>
  </si>
  <si>
    <t>Administrative Fee for Subcontracted Towboat/Barge</t>
  </si>
  <si>
    <t>per mile/crew</t>
  </si>
  <si>
    <t xml:space="preserve">      Company Owned Water Truck</t>
  </si>
  <si>
    <t xml:space="preserve"> MOBILIZATION/DEMOBILIZATION OF DRILL EQUIPMENT </t>
  </si>
  <si>
    <t xml:space="preserve"> MOBILIZATION/DEMOBILIZATION OF WATER TRUCK </t>
  </si>
  <si>
    <t xml:space="preserve"> MOBILIZATION/DEMOBILIZATION OF SUBCONTRACTED</t>
  </si>
  <si>
    <t xml:space="preserve">      DOZER/TRACKHOE </t>
  </si>
  <si>
    <t xml:space="preserve"> SUBCONTRACTED TOWBOAT/BARGE</t>
  </si>
  <si>
    <t>Guard Rail Removal</t>
  </si>
  <si>
    <t>DAYS</t>
  </si>
  <si>
    <t>NEGOTIATED PRICE</t>
  </si>
  <si>
    <t>INVOICE</t>
  </si>
  <si>
    <t>HOURLY RATE</t>
  </si>
  <si>
    <r>
      <t xml:space="preserve"> MATERIAL COST</t>
    </r>
    <r>
      <rPr>
        <b/>
        <u/>
        <sz val="9"/>
        <rFont val="Arial"/>
        <family val="2"/>
      </rPr>
      <t/>
    </r>
  </si>
  <si>
    <t>WEEKS</t>
  </si>
  <si>
    <t>LOCATIONS</t>
  </si>
  <si>
    <t>HOURS</t>
  </si>
  <si>
    <t>BOXES</t>
  </si>
  <si>
    <t>LUMP SUM</t>
  </si>
  <si>
    <t xml:space="preserve"> CORE BOXES</t>
  </si>
  <si>
    <t xml:space="preserve"> PROPERTY CONTACTS</t>
  </si>
  <si>
    <t xml:space="preserve"> UTILITY COORDINATION</t>
  </si>
  <si>
    <t xml:space="preserve"> PRELIMINARY PLANS</t>
  </si>
  <si>
    <t xml:space="preserve"> SITE REVIEW GEOLOGIST</t>
  </si>
  <si>
    <t xml:space="preserve"> SITE REVIEW PROJECT MANAGER</t>
  </si>
  <si>
    <t xml:space="preserve"> SITE REVIEW PROJECT ENGINEER</t>
  </si>
  <si>
    <t xml:space="preserve"> GINT TESTING</t>
  </si>
  <si>
    <t xml:space="preserve"> SITE REVIEWS MILEAGE</t>
  </si>
  <si>
    <t>TRIPS</t>
  </si>
  <si>
    <t>SHEETS</t>
  </si>
  <si>
    <t xml:space="preserve"> REPORT WRITING</t>
  </si>
  <si>
    <t xml:space="preserve"> PUBLICATION OF REPORTS</t>
  </si>
  <si>
    <t>MEETINGS</t>
  </si>
  <si>
    <t xml:space="preserve"> INTERIM MEETINGS</t>
  </si>
  <si>
    <t xml:space="preserve"> ROCK CORE MEETINGS</t>
  </si>
  <si>
    <t>CREWS</t>
  </si>
  <si>
    <t xml:space="preserve"> COMPANY OWNED TOWBOAT/BARGE/CREW</t>
  </si>
  <si>
    <t>Rental Equipment</t>
  </si>
  <si>
    <t>RENTAL EQUIPMENT</t>
  </si>
  <si>
    <t>PERSONS</t>
  </si>
  <si>
    <r>
      <t xml:space="preserve">ITEM </t>
    </r>
    <r>
      <rPr>
        <b/>
        <i/>
        <sz val="12"/>
        <color indexed="8"/>
        <rFont val="Arial"/>
        <family val="2"/>
      </rPr>
      <t>#</t>
    </r>
  </si>
  <si>
    <t xml:space="preserve"> TRAFFIC CONTROL (SUBCONTRACTED)</t>
  </si>
  <si>
    <t xml:space="preserve"> TRAFFIC CONTROL (IN HOUSE)</t>
  </si>
  <si>
    <t xml:space="preserve"> DELIVERY OF ROCK CORES TO GEOTECHNIAL BR.</t>
  </si>
  <si>
    <t xml:space="preserve"> MOBILIZATION/DEMOBILIZATION OF COMPANY OWNED</t>
  </si>
  <si>
    <t xml:space="preserve">      BARGE AND/OR TOWBOAT</t>
  </si>
  <si>
    <t xml:space="preserve">     DOZER</t>
  </si>
  <si>
    <t>LATERAL CAPACITY ESTIMATE, SINGLE ELEMENT</t>
  </si>
  <si>
    <t>LATERAL CAPACITY ESTIMATE, GROUP ELEMENT</t>
  </si>
  <si>
    <t>GROUP UPLIFT CAPACITY ESTIMATE</t>
  </si>
  <si>
    <t xml:space="preserve">Page  of </t>
  </si>
  <si>
    <t xml:space="preserve"> Group Uplift Capacity Estimate</t>
  </si>
  <si>
    <t xml:space="preserve"> Site Review Project Manager</t>
  </si>
  <si>
    <t xml:space="preserve"> Site Review Project Engineer</t>
  </si>
  <si>
    <t xml:space="preserve"> Site Review Geologist</t>
  </si>
  <si>
    <t xml:space="preserve"> GINT Testing</t>
  </si>
  <si>
    <t xml:space="preserve"> Lateral Capacity Estimate for Single</t>
  </si>
  <si>
    <t xml:space="preserve">      Foundation Element</t>
  </si>
  <si>
    <t xml:space="preserve"> Lateral Capacity Estimate for</t>
  </si>
  <si>
    <t xml:space="preserve">      Foundation Element Group</t>
  </si>
  <si>
    <t>#</t>
  </si>
  <si>
    <t>83.  LATERAL CAPACITY ESTIMATE FOR SINGLE FOUNDATION ELEMENT</t>
  </si>
  <si>
    <t>84.  LATERAL CAPACITY ESTIMATE FOR FOUNDATION ELEMENT GROUP</t>
  </si>
  <si>
    <t>85.  GOUP UPLIFT CAPACITY ESTIMATE</t>
  </si>
  <si>
    <t>83.  Lateral Capacity Estimate for Single Foundatiion Element</t>
  </si>
  <si>
    <t>84.  Lateral Capacity Estimate for Foundation Element Group</t>
  </si>
  <si>
    <t>85.  Group Uplift Capacity Estimate</t>
  </si>
  <si>
    <t>C.   Equipment Neglecting Cost of 2.c and 3.c</t>
  </si>
  <si>
    <t>*</t>
  </si>
  <si>
    <t>C.   Equipment</t>
  </si>
  <si>
    <t>*3 helpers, 1 for drilling and 2 for reclaim, water, traffic control</t>
  </si>
  <si>
    <t>working days</t>
  </si>
  <si>
    <t>constructability</t>
  </si>
  <si>
    <t>internal qc</t>
  </si>
  <si>
    <t>traffic plan</t>
  </si>
  <si>
    <t>public relations</t>
  </si>
  <si>
    <t>coordinate with archaeologist</t>
  </si>
  <si>
    <t>discuss options</t>
  </si>
  <si>
    <t>Page 1a of 5</t>
  </si>
  <si>
    <t>Page 1c of 5</t>
  </si>
  <si>
    <t>Page 1b of 5</t>
  </si>
  <si>
    <t>Page 2a of 5</t>
  </si>
  <si>
    <t>Page 2b of 5</t>
  </si>
  <si>
    <t>Page 2c of 5</t>
  </si>
  <si>
    <t>Page 3a of 5</t>
  </si>
  <si>
    <t>Page 3c of 5</t>
  </si>
  <si>
    <t>Page 3b of 5</t>
  </si>
  <si>
    <t>Page 4a of 5</t>
  </si>
  <si>
    <t>mob of barge equipment by crane co.</t>
  </si>
  <si>
    <t>2 days time by our crew to setup and tear down</t>
  </si>
  <si>
    <t>#of days</t>
  </si>
  <si>
    <t>* Coast Guard for river work covered under towbarge work</t>
  </si>
  <si>
    <t>Administrative Fee for Subcontracted Traffic</t>
  </si>
  <si>
    <t>PER DAY</t>
  </si>
  <si>
    <t>site review based on 8 hour day. Drill crew is 10 hour day</t>
  </si>
  <si>
    <t>responding to comments</t>
  </si>
  <si>
    <t>from Lochner, CTS, KYTC</t>
  </si>
  <si>
    <t>1-50</t>
  </si>
  <si>
    <t>Mars No.</t>
  </si>
  <si>
    <t>DESIGN CLASSIFICATION (Enter Urban or Rural)</t>
  </si>
  <si>
    <t xml:space="preserve"> RECLAMATION ACTIVITY (10 HOURS EACH FOR 2 MEN)</t>
  </si>
  <si>
    <t>Estimate</t>
  </si>
  <si>
    <t>Actual</t>
  </si>
  <si>
    <t>Enter a 1 for an invoice and a 0 for a negotiation</t>
  </si>
  <si>
    <t>Barge</t>
  </si>
  <si>
    <t>Towboat</t>
  </si>
  <si>
    <t>Crew</t>
  </si>
  <si>
    <t>Price per day</t>
  </si>
  <si>
    <t xml:space="preserve">      (10 HOURS EACH FOR 2 MEN)</t>
  </si>
  <si>
    <t>Fixed Fees</t>
  </si>
  <si>
    <t>Reports</t>
  </si>
  <si>
    <t>Yes/NO - 1/0</t>
  </si>
  <si>
    <t>CG3270</t>
  </si>
  <si>
    <t>Version 8.1.026</t>
  </si>
  <si>
    <t>Query:PAY ESTIMATE</t>
  </si>
  <si>
    <t>HoleNo</t>
  </si>
  <si>
    <t>StationNo</t>
  </si>
  <si>
    <t>Offset</t>
  </si>
  <si>
    <t>Rock_Coring</t>
  </si>
  <si>
    <t>Rock_Sounding</t>
  </si>
  <si>
    <t>Soil_Boring</t>
  </si>
  <si>
    <t>Bag_Samples</t>
  </si>
  <si>
    <t>Standard_Penetration_Tests</t>
  </si>
  <si>
    <t>Field_Vane_Shear_Tests</t>
  </si>
  <si>
    <t>Thin-Wall_Tube_Samples</t>
  </si>
  <si>
    <t>Cased_Observation_Well</t>
  </si>
  <si>
    <t>Slope_Inclinometer_Casing</t>
  </si>
  <si>
    <t>Moisture_Samples</t>
  </si>
  <si>
    <t>Dozer_Time</t>
  </si>
  <si>
    <t>Auger_Grout_4in</t>
  </si>
  <si>
    <t>Rock_Core_Grout</t>
  </si>
  <si>
    <t>Reclamation</t>
  </si>
  <si>
    <t>PROFIT for Lab</t>
  </si>
  <si>
    <t>PROFIT for Drilling &amp; Eng.</t>
  </si>
  <si>
    <t xml:space="preserve">A fixed fee of $1000.00 will apply on projects in which the following are defined as property </t>
  </si>
  <si>
    <t>Page 1d of 5</t>
  </si>
  <si>
    <t>Page 1e of 5</t>
  </si>
  <si>
    <t>Page 2d of 5</t>
  </si>
  <si>
    <t>Page 2e of 5</t>
  </si>
  <si>
    <t>Page 3d of 5</t>
  </si>
  <si>
    <t>Page 3e of 5</t>
  </si>
  <si>
    <t>Only pay hours for reports written.</t>
  </si>
  <si>
    <t>KYTC Geothechnical branch</t>
  </si>
  <si>
    <t>Project:n:\geotech\gint\projects\s-093-2008.gpj    Library: n:\geotech\gint\libraries\old library\library.glb</t>
  </si>
  <si>
    <t>PROJECT(Yes/No - 1/0)</t>
  </si>
  <si>
    <t>Weeks</t>
  </si>
  <si>
    <t>Boxes</t>
  </si>
  <si>
    <t>Rank</t>
  </si>
  <si>
    <t>Agreement No.</t>
  </si>
  <si>
    <t>Estimate No.</t>
  </si>
  <si>
    <t>Project #</t>
  </si>
  <si>
    <t>DOCUMENTATION OF RECLAMATION</t>
  </si>
  <si>
    <t>FUNCTION DESCRIPTION</t>
  </si>
  <si>
    <t>SEED</t>
  </si>
  <si>
    <t>STRAW</t>
  </si>
  <si>
    <t>Page 1</t>
  </si>
  <si>
    <t>Page 2</t>
  </si>
  <si>
    <t>(OH + FCCM)</t>
  </si>
  <si>
    <t>no</t>
  </si>
  <si>
    <t>DATE OF AUDITED RATES</t>
  </si>
  <si>
    <t>DIFFERENCE IN YEARS</t>
  </si>
  <si>
    <t>ESCALATION PER YEAR</t>
  </si>
  <si>
    <t>Mobilization Coordination Fee x No. of Crews</t>
  </si>
  <si>
    <t>Mobilization Coordination Fee</t>
  </si>
  <si>
    <t>Coordination Fee</t>
  </si>
  <si>
    <t>Education Institutions (colleges, universities)</t>
  </si>
  <si>
    <t>Park Services, Forest Services</t>
  </si>
  <si>
    <t>owners or property managers, with the exception of a $1500.00 fixed fee for railroads and the Corps of Engineers.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</si>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</sst>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General_)"/>
    <numFmt numFmtId="166" formatCode="0.0%"/>
    <numFmt numFmtId="167" formatCode="&quot;$&quot;#,##0.00;[Red]&quot;$&quot;#,##0.00"/>
    <numFmt numFmtId="168" formatCode="&quot;$&quot;#,##0"/>
  </numFmts>
  <fonts count="5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Times New Roman"/>
      <family val="1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Courier New CE"/>
      <family val="3"/>
      <charset val="238"/>
    </font>
    <font>
      <sz val="10"/>
      <name val="Arial"/>
      <family val="2"/>
    </font>
    <font>
      <b/>
      <sz val="10"/>
      <name val="Courier New CE"/>
      <family val="3"/>
      <charset val="238"/>
    </font>
    <font>
      <sz val="10"/>
      <name val="Arial"/>
      <family val="2"/>
    </font>
    <font>
      <sz val="12"/>
      <color indexed="22"/>
      <name val="Arial"/>
      <family val="2"/>
    </font>
    <font>
      <sz val="10"/>
      <color indexed="22"/>
      <name val="Arial"/>
      <family val="2"/>
    </font>
    <font>
      <b/>
      <sz val="12"/>
      <color indexed="22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44" fontId="50" fillId="0" borderId="0" applyFont="0" applyFill="0" applyBorder="0" applyAlignment="0" applyProtection="0"/>
  </cellStyleXfs>
  <cellXfs count="681">
    <xf numFmtId="0" fontId="0" fillId="0" borderId="0" xfId="0"/>
    <xf numFmtId="0" fontId="5" fillId="0" borderId="0" xfId="0" applyFont="1"/>
    <xf numFmtId="0" fontId="5" fillId="2" borderId="0" xfId="0" applyFont="1" applyFill="1"/>
    <xf numFmtId="0" fontId="4" fillId="2" borderId="1" xfId="0" applyFont="1" applyFill="1" applyBorder="1"/>
    <xf numFmtId="0" fontId="10" fillId="2" borderId="2" xfId="0" applyFont="1" applyFill="1" applyBorder="1" applyAlignment="1">
      <alignment horizontal="center" vertical="center" textRotation="180"/>
    </xf>
    <xf numFmtId="0" fontId="4" fillId="2" borderId="3" xfId="0" applyFont="1" applyFill="1" applyBorder="1"/>
    <xf numFmtId="0" fontId="10" fillId="2" borderId="4" xfId="0" applyFont="1" applyFill="1" applyBorder="1" applyAlignment="1">
      <alignment horizontal="center" vertical="center" textRotation="180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0" fillId="2" borderId="5" xfId="0" applyFill="1" applyBorder="1"/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 textRotation="180"/>
    </xf>
    <xf numFmtId="0" fontId="10" fillId="2" borderId="6" xfId="0" applyFont="1" applyFill="1" applyBorder="1" applyAlignment="1">
      <alignment horizontal="center" vertical="center" textRotation="180" wrapText="1"/>
    </xf>
    <xf numFmtId="0" fontId="0" fillId="2" borderId="7" xfId="0" applyFill="1" applyBorder="1"/>
    <xf numFmtId="0" fontId="0" fillId="3" borderId="0" xfId="0" applyFill="1"/>
    <xf numFmtId="0" fontId="9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textRotation="180" wrapText="1"/>
    </xf>
    <xf numFmtId="0" fontId="10" fillId="2" borderId="7" xfId="0" applyFont="1" applyFill="1" applyBorder="1" applyAlignment="1">
      <alignment horizontal="center" vertical="center" textRotation="180" wrapText="1"/>
    </xf>
    <xf numFmtId="0" fontId="5" fillId="2" borderId="5" xfId="0" applyFont="1" applyFill="1" applyBorder="1"/>
    <xf numFmtId="0" fontId="9" fillId="2" borderId="0" xfId="0" applyFont="1" applyFill="1"/>
    <xf numFmtId="0" fontId="0" fillId="2" borderId="2" xfId="0" applyFill="1" applyBorder="1" applyAlignment="1">
      <alignment horizontal="center"/>
    </xf>
    <xf numFmtId="165" fontId="5" fillId="2" borderId="0" xfId="0" applyNumberFormat="1" applyFont="1" applyFill="1" applyAlignment="1">
      <alignment horizontal="left"/>
    </xf>
    <xf numFmtId="165" fontId="5" fillId="2" borderId="9" xfId="0" applyNumberFormat="1" applyFont="1" applyFill="1" applyBorder="1" applyAlignment="1">
      <alignment horizontal="left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8" xfId="0" applyFont="1" applyFill="1" applyBorder="1"/>
    <xf numFmtId="7" fontId="5" fillId="2" borderId="8" xfId="0" applyNumberFormat="1" applyFont="1" applyFill="1" applyBorder="1"/>
    <xf numFmtId="7" fontId="5" fillId="2" borderId="9" xfId="0" applyNumberFormat="1" applyFont="1" applyFill="1" applyBorder="1"/>
    <xf numFmtId="7" fontId="5" fillId="2" borderId="0" xfId="0" applyNumberFormat="1" applyFont="1" applyFill="1"/>
    <xf numFmtId="0" fontId="0" fillId="2" borderId="12" xfId="0" applyFill="1" applyBorder="1"/>
    <xf numFmtId="0" fontId="0" fillId="2" borderId="13" xfId="0" applyFill="1" applyBorder="1"/>
    <xf numFmtId="0" fontId="3" fillId="2" borderId="13" xfId="0" applyFont="1" applyFill="1" applyBorder="1"/>
    <xf numFmtId="0" fontId="3" fillId="2" borderId="14" xfId="0" applyFont="1" applyFill="1" applyBorder="1"/>
    <xf numFmtId="164" fontId="0" fillId="2" borderId="0" xfId="0" applyNumberFormat="1" applyFill="1"/>
    <xf numFmtId="164" fontId="0" fillId="2" borderId="0" xfId="0" applyNumberFormat="1" applyFill="1" applyProtection="1">
      <protection locked="0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0" borderId="0" xfId="0" applyFont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0" borderId="0" xfId="0" applyFont="1"/>
    <xf numFmtId="0" fontId="14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4" fillId="2" borderId="0" xfId="0" applyFont="1" applyFill="1"/>
    <xf numFmtId="0" fontId="14" fillId="0" borderId="0" xfId="0" applyFont="1" applyAlignment="1">
      <alignment horizontal="left"/>
    </xf>
    <xf numFmtId="0" fontId="10" fillId="2" borderId="5" xfId="0" applyFont="1" applyFill="1" applyBorder="1" applyAlignment="1">
      <alignment horizontal="center" vertical="center" textRotation="180" wrapText="1"/>
    </xf>
    <xf numFmtId="0" fontId="4" fillId="2" borderId="15" xfId="0" applyFont="1" applyFill="1" applyBorder="1"/>
    <xf numFmtId="0" fontId="1" fillId="3" borderId="0" xfId="0" applyFont="1" applyFill="1"/>
    <xf numFmtId="0" fontId="14" fillId="3" borderId="0" xfId="0" applyFont="1" applyFill="1"/>
    <xf numFmtId="0" fontId="14" fillId="3" borderId="0" xfId="0" applyFont="1" applyFill="1" applyAlignment="1">
      <alignment horizontal="left"/>
    </xf>
    <xf numFmtId="0" fontId="15" fillId="2" borderId="0" xfId="0" applyFont="1" applyFill="1"/>
    <xf numFmtId="0" fontId="18" fillId="2" borderId="0" xfId="0" applyFont="1" applyFill="1" applyAlignment="1">
      <alignment horizontal="left"/>
    </xf>
    <xf numFmtId="0" fontId="15" fillId="3" borderId="0" xfId="0" applyFont="1" applyFill="1"/>
    <xf numFmtId="0" fontId="16" fillId="3" borderId="0" xfId="0" applyFont="1" applyFill="1"/>
    <xf numFmtId="0" fontId="18" fillId="2" borderId="0" xfId="0" applyFont="1" applyFill="1"/>
    <xf numFmtId="0" fontId="0" fillId="2" borderId="16" xfId="0" applyFill="1" applyBorder="1"/>
    <xf numFmtId="0" fontId="0" fillId="2" borderId="17" xfId="0" applyFill="1" applyBorder="1"/>
    <xf numFmtId="0" fontId="10" fillId="2" borderId="14" xfId="0" applyFont="1" applyFill="1" applyBorder="1" applyAlignment="1">
      <alignment horizontal="center" vertical="center" textRotation="180" wrapText="1"/>
    </xf>
    <xf numFmtId="0" fontId="10" fillId="2" borderId="18" xfId="0" applyFont="1" applyFill="1" applyBorder="1" applyAlignment="1">
      <alignment horizontal="center" vertical="center" textRotation="180" wrapText="1"/>
    </xf>
    <xf numFmtId="0" fontId="4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vertical="center" textRotation="180" wrapText="1"/>
    </xf>
    <xf numFmtId="0" fontId="4" fillId="2" borderId="25" xfId="0" applyFont="1" applyFill="1" applyBorder="1" applyAlignment="1">
      <alignment horizontal="center" textRotation="90"/>
    </xf>
    <xf numFmtId="0" fontId="0" fillId="2" borderId="26" xfId="0" applyFill="1" applyBorder="1" applyAlignment="1">
      <alignment horizontal="center"/>
    </xf>
    <xf numFmtId="0" fontId="10" fillId="2" borderId="27" xfId="0" applyFont="1" applyFill="1" applyBorder="1" applyAlignment="1">
      <alignment horizontal="center" vertical="center" textRotation="180" wrapText="1"/>
    </xf>
    <xf numFmtId="0" fontId="4" fillId="2" borderId="28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 vertical="center" textRotation="180" wrapText="1"/>
    </xf>
    <xf numFmtId="0" fontId="0" fillId="2" borderId="19" xfId="0" applyFill="1" applyBorder="1"/>
    <xf numFmtId="0" fontId="0" fillId="2" borderId="20" xfId="0" applyFill="1" applyBorder="1"/>
    <xf numFmtId="0" fontId="5" fillId="2" borderId="1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 vertical="center" textRotation="180" wrapText="1"/>
    </xf>
    <xf numFmtId="0" fontId="19" fillId="4" borderId="0" xfId="0" applyFont="1" applyFill="1"/>
    <xf numFmtId="0" fontId="19" fillId="2" borderId="0" xfId="0" applyFont="1" applyFill="1"/>
    <xf numFmtId="0" fontId="14" fillId="0" borderId="0" xfId="0" applyFont="1" applyAlignment="1">
      <alignment horizontal="center"/>
    </xf>
    <xf numFmtId="0" fontId="19" fillId="0" borderId="0" xfId="0" applyFont="1"/>
    <xf numFmtId="0" fontId="19" fillId="5" borderId="0" xfId="0" applyFont="1" applyFill="1"/>
    <xf numFmtId="0" fontId="12" fillId="5" borderId="0" xfId="0" applyFont="1" applyFill="1"/>
    <xf numFmtId="0" fontId="20" fillId="2" borderId="0" xfId="0" applyFont="1" applyFill="1"/>
    <xf numFmtId="0" fontId="12" fillId="4" borderId="0" xfId="0" applyFont="1" applyFill="1"/>
    <xf numFmtId="0" fontId="12" fillId="2" borderId="0" xfId="0" applyFont="1" applyFill="1"/>
    <xf numFmtId="0" fontId="12" fillId="0" borderId="0" xfId="0" applyFont="1"/>
    <xf numFmtId="0" fontId="9" fillId="2" borderId="0" xfId="0" applyFont="1" applyFill="1" applyAlignment="1">
      <alignment horizontal="center"/>
    </xf>
    <xf numFmtId="0" fontId="9" fillId="3" borderId="0" xfId="0" applyFont="1" applyFill="1"/>
    <xf numFmtId="0" fontId="21" fillId="3" borderId="0" xfId="0" applyFont="1" applyFill="1"/>
    <xf numFmtId="0" fontId="22" fillId="3" borderId="0" xfId="0" applyFont="1" applyFill="1"/>
    <xf numFmtId="0" fontId="22" fillId="2" borderId="0" xfId="0" applyFont="1" applyFill="1" applyAlignment="1">
      <alignment horizontal="left"/>
    </xf>
    <xf numFmtId="0" fontId="17" fillId="3" borderId="0" xfId="0" applyFont="1" applyFill="1"/>
    <xf numFmtId="0" fontId="5" fillId="2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165" fontId="5" fillId="2" borderId="3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7" fontId="5" fillId="2" borderId="7" xfId="0" applyNumberFormat="1" applyFont="1" applyFill="1" applyBorder="1"/>
    <xf numFmtId="0" fontId="0" fillId="2" borderId="35" xfId="0" applyFill="1" applyBorder="1"/>
    <xf numFmtId="0" fontId="0" fillId="2" borderId="38" xfId="0" applyFill="1" applyBorder="1"/>
    <xf numFmtId="0" fontId="0" fillId="2" borderId="36" xfId="0" applyFill="1" applyBorder="1"/>
    <xf numFmtId="164" fontId="0" fillId="5" borderId="6" xfId="0" applyNumberFormat="1" applyFill="1" applyBorder="1"/>
    <xf numFmtId="0" fontId="0" fillId="5" borderId="6" xfId="0" applyFill="1" applyBorder="1"/>
    <xf numFmtId="0" fontId="0" fillId="0" borderId="0" xfId="0" applyAlignment="1">
      <alignment horizontal="center"/>
    </xf>
    <xf numFmtId="164" fontId="4" fillId="6" borderId="6" xfId="0" applyNumberFormat="1" applyFont="1" applyFill="1" applyBorder="1"/>
    <xf numFmtId="0" fontId="4" fillId="2" borderId="39" xfId="0" applyFont="1" applyFill="1" applyBorder="1"/>
    <xf numFmtId="0" fontId="4" fillId="2" borderId="40" xfId="0" applyFont="1" applyFill="1" applyBorder="1"/>
    <xf numFmtId="0" fontId="7" fillId="0" borderId="0" xfId="0" applyFont="1"/>
    <xf numFmtId="0" fontId="8" fillId="3" borderId="18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8" fillId="3" borderId="24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4" fontId="23" fillId="0" borderId="0" xfId="0" applyNumberFormat="1" applyFont="1" applyAlignment="1">
      <alignment horizontal="center"/>
    </xf>
    <xf numFmtId="0" fontId="8" fillId="6" borderId="6" xfId="0" applyFont="1" applyFill="1" applyBorder="1"/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7" fillId="2" borderId="0" xfId="0" applyFont="1" applyFill="1"/>
    <xf numFmtId="0" fontId="23" fillId="0" borderId="0" xfId="0" applyFont="1" applyAlignment="1">
      <alignment horizontal="center"/>
    </xf>
    <xf numFmtId="164" fontId="7" fillId="0" borderId="0" xfId="0" applyNumberFormat="1" applyFont="1"/>
    <xf numFmtId="0" fontId="0" fillId="2" borderId="0" xfId="0" applyFill="1" applyAlignment="1">
      <alignment horizontal="left"/>
    </xf>
    <xf numFmtId="0" fontId="8" fillId="3" borderId="10" xfId="0" applyFont="1" applyFill="1" applyBorder="1"/>
    <xf numFmtId="0" fontId="8" fillId="3" borderId="24" xfId="0" applyFont="1" applyFill="1" applyBorder="1"/>
    <xf numFmtId="0" fontId="7" fillId="3" borderId="10" xfId="0" applyFont="1" applyFill="1" applyBorder="1"/>
    <xf numFmtId="0" fontId="7" fillId="3" borderId="24" xfId="0" applyFont="1" applyFill="1" applyBorder="1"/>
    <xf numFmtId="0" fontId="12" fillId="0" borderId="0" xfId="0" applyFont="1" applyAlignment="1">
      <alignment horizontal="left"/>
    </xf>
    <xf numFmtId="164" fontId="8" fillId="0" borderId="0" xfId="0" applyNumberFormat="1" applyFont="1"/>
    <xf numFmtId="0" fontId="8" fillId="0" borderId="0" xfId="0" applyFont="1" applyAlignment="1">
      <alignment horizontal="left"/>
    </xf>
    <xf numFmtId="0" fontId="8" fillId="3" borderId="18" xfId="0" applyFont="1" applyFill="1" applyBorder="1"/>
    <xf numFmtId="164" fontId="12" fillId="0" borderId="0" xfId="0" applyNumberFormat="1" applyFont="1"/>
    <xf numFmtId="164" fontId="20" fillId="6" borderId="6" xfId="0" applyNumberFormat="1" applyFont="1" applyFill="1" applyBorder="1"/>
    <xf numFmtId="0" fontId="20" fillId="0" borderId="0" xfId="0" applyFont="1"/>
    <xf numFmtId="164" fontId="20" fillId="0" borderId="0" xfId="0" applyNumberFormat="1" applyFont="1"/>
    <xf numFmtId="164" fontId="8" fillId="6" borderId="6" xfId="0" applyNumberFormat="1" applyFont="1" applyFill="1" applyBorder="1"/>
    <xf numFmtId="0" fontId="4" fillId="6" borderId="24" xfId="0" applyFont="1" applyFill="1" applyBorder="1" applyAlignment="1">
      <alignment horizontal="center"/>
    </xf>
    <xf numFmtId="0" fontId="5" fillId="2" borderId="12" xfId="0" applyFont="1" applyFill="1" applyBorder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164" fontId="0" fillId="2" borderId="0" xfId="0" applyNumberFormat="1" applyFill="1" applyAlignment="1">
      <alignment horizontal="right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6" borderId="6" xfId="0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6" borderId="6" xfId="0" applyFont="1" applyFill="1" applyBorder="1" applyAlignment="1">
      <alignment horizontal="center"/>
    </xf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3" borderId="10" xfId="0" applyFont="1" applyFill="1" applyBorder="1" applyAlignment="1">
      <alignment horizontal="right"/>
    </xf>
    <xf numFmtId="0" fontId="8" fillId="6" borderId="18" xfId="0" applyFont="1" applyFill="1" applyBorder="1" applyAlignment="1">
      <alignment horizontal="center"/>
    </xf>
    <xf numFmtId="0" fontId="0" fillId="2" borderId="6" xfId="0" applyFill="1" applyBorder="1"/>
    <xf numFmtId="0" fontId="0" fillId="0" borderId="5" xfId="0" applyBorder="1"/>
    <xf numFmtId="0" fontId="0" fillId="0" borderId="0" xfId="0" applyAlignment="1">
      <alignment horizontal="right"/>
    </xf>
    <xf numFmtId="0" fontId="20" fillId="3" borderId="18" xfId="0" applyFont="1" applyFill="1" applyBorder="1"/>
    <xf numFmtId="0" fontId="20" fillId="3" borderId="10" xfId="0" applyFont="1" applyFill="1" applyBorder="1"/>
    <xf numFmtId="0" fontId="20" fillId="3" borderId="24" xfId="0" applyFont="1" applyFill="1" applyBorder="1"/>
    <xf numFmtId="0" fontId="12" fillId="0" borderId="0" xfId="0" applyFont="1" applyAlignment="1">
      <alignment horizontal="center"/>
    </xf>
    <xf numFmtId="0" fontId="20" fillId="6" borderId="6" xfId="0" applyFont="1" applyFill="1" applyBorder="1" applyAlignment="1">
      <alignment horizontal="center"/>
    </xf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64" fontId="20" fillId="6" borderId="6" xfId="0" applyNumberFormat="1" applyFont="1" applyFill="1" applyBorder="1" applyAlignment="1">
      <alignment horizontal="right"/>
    </xf>
    <xf numFmtId="0" fontId="0" fillId="2" borderId="5" xfId="0" applyFill="1" applyBorder="1" applyAlignment="1">
      <alignment horizontal="center"/>
    </xf>
    <xf numFmtId="8" fontId="5" fillId="2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4" fillId="2" borderId="40" xfId="0" applyFont="1" applyFill="1" applyBorder="1" applyAlignment="1">
      <alignment horizontal="center"/>
    </xf>
    <xf numFmtId="0" fontId="13" fillId="3" borderId="0" xfId="0" applyFont="1" applyFill="1"/>
    <xf numFmtId="0" fontId="5" fillId="2" borderId="13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5" fillId="2" borderId="0" xfId="0" applyFont="1" applyFill="1" applyAlignment="1">
      <alignment horizontal="left"/>
    </xf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28" fillId="2" borderId="0" xfId="0" applyFont="1" applyFill="1" applyAlignment="1">
      <alignment horizont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31" fillId="2" borderId="0" xfId="0" applyFont="1" applyFill="1" applyAlignment="1">
      <alignment horizontal="center"/>
    </xf>
    <xf numFmtId="0" fontId="33" fillId="2" borderId="0" xfId="0" applyFont="1" applyFill="1" applyAlignment="1">
      <alignment horizontal="left"/>
    </xf>
    <xf numFmtId="0" fontId="27" fillId="2" borderId="0" xfId="0" applyFont="1" applyFill="1"/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1" fillId="2" borderId="0" xfId="0" applyFont="1" applyFill="1"/>
    <xf numFmtId="0" fontId="31" fillId="2" borderId="40" xfId="0" applyFont="1" applyFill="1" applyBorder="1" applyAlignment="1">
      <alignment horizontal="center"/>
    </xf>
    <xf numFmtId="2" fontId="31" fillId="2" borderId="40" xfId="0" applyNumberFormat="1" applyFont="1" applyFill="1" applyBorder="1" applyAlignment="1">
      <alignment horizontal="center"/>
    </xf>
    <xf numFmtId="4" fontId="31" fillId="2" borderId="40" xfId="0" applyNumberFormat="1" applyFont="1" applyFill="1" applyBorder="1" applyAlignment="1">
      <alignment horizontal="center"/>
    </xf>
    <xf numFmtId="0" fontId="26" fillId="2" borderId="0" xfId="0" applyFont="1" applyFill="1"/>
    <xf numFmtId="2" fontId="31" fillId="2" borderId="0" xfId="0" applyNumberFormat="1" applyFont="1" applyFill="1" applyAlignment="1">
      <alignment horizontal="center"/>
    </xf>
    <xf numFmtId="164" fontId="31" fillId="2" borderId="0" xfId="0" applyNumberFormat="1" applyFont="1" applyFill="1" applyAlignment="1">
      <alignment horizontal="center"/>
    </xf>
    <xf numFmtId="4" fontId="31" fillId="2" borderId="0" xfId="0" applyNumberFormat="1" applyFont="1" applyFill="1" applyAlignment="1">
      <alignment horizontal="center"/>
    </xf>
    <xf numFmtId="0" fontId="34" fillId="0" borderId="40" xfId="0" applyFont="1" applyBorder="1"/>
    <xf numFmtId="0" fontId="31" fillId="2" borderId="0" xfId="0" quotePrefix="1" applyFont="1" applyFill="1" applyAlignment="1">
      <alignment horizontal="left"/>
    </xf>
    <xf numFmtId="0" fontId="31" fillId="2" borderId="0" xfId="0" quotePrefix="1" applyFont="1" applyFill="1" applyAlignment="1">
      <alignment horizontal="center"/>
    </xf>
    <xf numFmtId="0" fontId="31" fillId="2" borderId="0" xfId="0" applyFont="1" applyFill="1" applyAlignment="1">
      <alignment horizontal="right"/>
    </xf>
    <xf numFmtId="1" fontId="31" fillId="2" borderId="40" xfId="0" applyNumberFormat="1" applyFont="1" applyFill="1" applyBorder="1" applyAlignment="1">
      <alignment horizontal="center"/>
    </xf>
    <xf numFmtId="4" fontId="31" fillId="2" borderId="0" xfId="0" applyNumberFormat="1" applyFont="1" applyFill="1" applyAlignment="1">
      <alignment horizontal="right"/>
    </xf>
    <xf numFmtId="0" fontId="30" fillId="2" borderId="0" xfId="0" applyFont="1" applyFill="1" applyAlignment="1">
      <alignment horizontal="right"/>
    </xf>
    <xf numFmtId="2" fontId="31" fillId="2" borderId="40" xfId="0" applyNumberFormat="1" applyFont="1" applyFill="1" applyBorder="1" applyAlignment="1">
      <alignment horizontal="right"/>
    </xf>
    <xf numFmtId="4" fontId="31" fillId="2" borderId="40" xfId="0" applyNumberFormat="1" applyFont="1" applyFill="1" applyBorder="1" applyAlignment="1">
      <alignment horizontal="right"/>
    </xf>
    <xf numFmtId="49" fontId="31" fillId="2" borderId="0" xfId="0" applyNumberFormat="1" applyFont="1" applyFill="1" applyAlignment="1">
      <alignment horizontal="left"/>
    </xf>
    <xf numFmtId="9" fontId="26" fillId="2" borderId="0" xfId="0" applyNumberFormat="1" applyFont="1" applyFill="1" applyAlignment="1">
      <alignment horizontal="center"/>
    </xf>
    <xf numFmtId="0" fontId="28" fillId="2" borderId="40" xfId="0" applyFont="1" applyFill="1" applyBorder="1" applyAlignment="1">
      <alignment horizontal="center"/>
    </xf>
    <xf numFmtId="2" fontId="33" fillId="2" borderId="0" xfId="0" applyNumberFormat="1" applyFont="1" applyFill="1" applyAlignment="1">
      <alignment horizontal="center"/>
    </xf>
    <xf numFmtId="0" fontId="33" fillId="2" borderId="0" xfId="0" quotePrefix="1" applyFont="1" applyFill="1" applyAlignment="1">
      <alignment horizontal="left"/>
    </xf>
    <xf numFmtId="0" fontId="33" fillId="2" borderId="0" xfId="0" quotePrefix="1" applyFont="1" applyFill="1" applyAlignment="1">
      <alignment horizontal="center"/>
    </xf>
    <xf numFmtId="4" fontId="33" fillId="2" borderId="0" xfId="0" applyNumberFormat="1" applyFont="1" applyFill="1" applyAlignment="1">
      <alignment horizontal="center"/>
    </xf>
    <xf numFmtId="0" fontId="28" fillId="2" borderId="0" xfId="0" applyFont="1" applyFill="1"/>
    <xf numFmtId="0" fontId="31" fillId="2" borderId="41" xfId="0" applyFont="1" applyFill="1" applyBorder="1" applyAlignment="1">
      <alignment horizontal="center"/>
    </xf>
    <xf numFmtId="0" fontId="31" fillId="2" borderId="42" xfId="0" applyFont="1" applyFill="1" applyBorder="1" applyAlignment="1">
      <alignment horizontal="center"/>
    </xf>
    <xf numFmtId="2" fontId="31" fillId="2" borderId="42" xfId="0" applyNumberFormat="1" applyFont="1" applyFill="1" applyBorder="1" applyAlignment="1">
      <alignment horizontal="center"/>
    </xf>
    <xf numFmtId="0" fontId="31" fillId="2" borderId="42" xfId="0" applyFont="1" applyFill="1" applyBorder="1" applyAlignment="1">
      <alignment horizontal="left"/>
    </xf>
    <xf numFmtId="4" fontId="31" fillId="2" borderId="42" xfId="0" applyNumberFormat="1" applyFont="1" applyFill="1" applyBorder="1" applyAlignment="1">
      <alignment horizontal="center"/>
    </xf>
    <xf numFmtId="0" fontId="31" fillId="2" borderId="43" xfId="0" applyFont="1" applyFill="1" applyBorder="1" applyAlignment="1">
      <alignment horizontal="center"/>
    </xf>
    <xf numFmtId="4" fontId="31" fillId="2" borderId="43" xfId="0" applyNumberFormat="1" applyFont="1" applyFill="1" applyBorder="1" applyAlignment="1">
      <alignment horizontal="center"/>
    </xf>
    <xf numFmtId="0" fontId="26" fillId="2" borderId="41" xfId="0" applyFont="1" applyFill="1" applyBorder="1"/>
    <xf numFmtId="0" fontId="31" fillId="2" borderId="40" xfId="0" applyFont="1" applyFill="1" applyBorder="1"/>
    <xf numFmtId="0" fontId="31" fillId="2" borderId="39" xfId="0" applyFont="1" applyFill="1" applyBorder="1"/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35" xfId="0" applyFont="1" applyFill="1" applyBorder="1"/>
    <xf numFmtId="0" fontId="5" fillId="2" borderId="38" xfId="0" applyFont="1" applyFill="1" applyBorder="1"/>
    <xf numFmtId="0" fontId="5" fillId="2" borderId="12" xfId="0" applyFont="1" applyFill="1" applyBorder="1" applyAlignment="1">
      <alignment horizontal="left"/>
    </xf>
    <xf numFmtId="0" fontId="5" fillId="2" borderId="7" xfId="0" applyFont="1" applyFill="1" applyBorder="1"/>
    <xf numFmtId="0" fontId="36" fillId="2" borderId="40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37" fillId="2" borderId="40" xfId="0" applyFont="1" applyFill="1" applyBorder="1" applyAlignment="1">
      <alignment horizontal="center"/>
    </xf>
    <xf numFmtId="0" fontId="36" fillId="2" borderId="0" xfId="0" applyFont="1" applyFill="1"/>
    <xf numFmtId="0" fontId="38" fillId="2" borderId="0" xfId="0" applyFont="1" applyFill="1"/>
    <xf numFmtId="0" fontId="4" fillId="2" borderId="0" xfId="0" applyFont="1" applyFill="1" applyAlignment="1">
      <alignment horizontal="left" vertical="top"/>
    </xf>
    <xf numFmtId="0" fontId="13" fillId="2" borderId="0" xfId="0" applyFont="1" applyFill="1"/>
    <xf numFmtId="0" fontId="39" fillId="2" borderId="0" xfId="0" applyFont="1" applyFill="1"/>
    <xf numFmtId="0" fontId="40" fillId="2" borderId="0" xfId="0" applyFont="1" applyFill="1"/>
    <xf numFmtId="0" fontId="14" fillId="2" borderId="44" xfId="0" applyFont="1" applyFill="1" applyBorder="1"/>
    <xf numFmtId="0" fontId="5" fillId="2" borderId="45" xfId="0" applyFont="1" applyFill="1" applyBorder="1"/>
    <xf numFmtId="0" fontId="14" fillId="2" borderId="45" xfId="0" applyFont="1" applyFill="1" applyBorder="1"/>
    <xf numFmtId="0" fontId="39" fillId="2" borderId="45" xfId="0" applyFont="1" applyFill="1" applyBorder="1"/>
    <xf numFmtId="0" fontId="40" fillId="2" borderId="45" xfId="0" applyFont="1" applyFill="1" applyBorder="1"/>
    <xf numFmtId="0" fontId="40" fillId="2" borderId="46" xfId="0" applyFont="1" applyFill="1" applyBorder="1"/>
    <xf numFmtId="0" fontId="4" fillId="2" borderId="47" xfId="0" applyFont="1" applyFill="1" applyBorder="1" applyAlignment="1">
      <alignment horizontal="left"/>
    </xf>
    <xf numFmtId="0" fontId="41" fillId="2" borderId="0" xfId="0" applyFont="1" applyFill="1"/>
    <xf numFmtId="0" fontId="42" fillId="2" borderId="48" xfId="0" applyFont="1" applyFill="1" applyBorder="1"/>
    <xf numFmtId="0" fontId="42" fillId="2" borderId="0" xfId="0" applyFont="1" applyFill="1"/>
    <xf numFmtId="0" fontId="14" fillId="2" borderId="47" xfId="0" applyFont="1" applyFill="1" applyBorder="1"/>
    <xf numFmtId="0" fontId="14" fillId="2" borderId="48" xfId="0" applyFont="1" applyFill="1" applyBorder="1"/>
    <xf numFmtId="0" fontId="14" fillId="2" borderId="49" xfId="0" applyFont="1" applyFill="1" applyBorder="1"/>
    <xf numFmtId="0" fontId="5" fillId="2" borderId="40" xfId="0" applyFont="1" applyFill="1" applyBorder="1"/>
    <xf numFmtId="0" fontId="14" fillId="2" borderId="40" xfId="0" applyFont="1" applyFill="1" applyBorder="1"/>
    <xf numFmtId="0" fontId="14" fillId="2" borderId="50" xfId="0" applyFont="1" applyFill="1" applyBorder="1"/>
    <xf numFmtId="0" fontId="35" fillId="2" borderId="0" xfId="0" applyFont="1" applyFill="1"/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5" fillId="2" borderId="51" xfId="0" applyFont="1" applyFill="1" applyBorder="1" applyAlignment="1">
      <alignment horizontal="center"/>
    </xf>
    <xf numFmtId="164" fontId="24" fillId="0" borderId="0" xfId="0" applyNumberFormat="1" applyFont="1" applyAlignment="1">
      <alignment horizontal="right"/>
    </xf>
    <xf numFmtId="0" fontId="43" fillId="0" borderId="0" xfId="0" applyFont="1"/>
    <xf numFmtId="0" fontId="43" fillId="0" borderId="0" xfId="0" applyFont="1" applyAlignment="1">
      <alignment horizontal="center"/>
    </xf>
    <xf numFmtId="0" fontId="44" fillId="0" borderId="0" xfId="0" applyFont="1"/>
    <xf numFmtId="164" fontId="43" fillId="0" borderId="0" xfId="0" applyNumberFormat="1" applyFont="1" applyAlignment="1">
      <alignment horizontal="center"/>
    </xf>
    <xf numFmtId="0" fontId="45" fillId="0" borderId="0" xfId="0" applyFont="1"/>
    <xf numFmtId="164" fontId="45" fillId="0" borderId="0" xfId="0" applyNumberFormat="1" applyFont="1" applyAlignment="1">
      <alignment horizontal="center"/>
    </xf>
    <xf numFmtId="0" fontId="8" fillId="2" borderId="0" xfId="0" applyFont="1" applyFill="1"/>
    <xf numFmtId="0" fontId="19" fillId="2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166" fontId="5" fillId="2" borderId="8" xfId="0" quotePrefix="1" applyNumberFormat="1" applyFont="1" applyFill="1" applyBorder="1"/>
    <xf numFmtId="0" fontId="5" fillId="2" borderId="52" xfId="0" applyFont="1" applyFill="1" applyBorder="1"/>
    <xf numFmtId="164" fontId="7" fillId="0" borderId="5" xfId="0" applyNumberFormat="1" applyFont="1" applyBorder="1" applyAlignment="1">
      <alignment horizontal="right"/>
    </xf>
    <xf numFmtId="0" fontId="23" fillId="0" borderId="0" xfId="0" applyFont="1"/>
    <xf numFmtId="0" fontId="46" fillId="0" borderId="0" xfId="0" applyFont="1"/>
    <xf numFmtId="164" fontId="23" fillId="0" borderId="0" xfId="0" applyNumberFormat="1" applyFont="1" applyAlignment="1">
      <alignment horizontal="right"/>
    </xf>
    <xf numFmtId="164" fontId="7" fillId="0" borderId="5" xfId="0" applyNumberFormat="1" applyFont="1" applyBorder="1"/>
    <xf numFmtId="168" fontId="7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64" fontId="0" fillId="2" borderId="53" xfId="0" applyNumberFormat="1" applyFill="1" applyBorder="1" applyAlignment="1">
      <alignment horizontal="right"/>
    </xf>
    <xf numFmtId="164" fontId="12" fillId="0" borderId="43" xfId="0" applyNumberFormat="1" applyFont="1" applyBorder="1"/>
    <xf numFmtId="164" fontId="12" fillId="0" borderId="43" xfId="0" applyNumberFormat="1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4" fillId="2" borderId="33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31" fillId="2" borderId="0" xfId="0" applyNumberFormat="1" applyFont="1" applyFill="1" applyAlignment="1">
      <alignment horizontal="right"/>
    </xf>
    <xf numFmtId="164" fontId="31" fillId="2" borderId="0" xfId="0" applyNumberFormat="1" applyFont="1" applyFill="1" applyAlignment="1">
      <alignment horizontal="right"/>
    </xf>
    <xf numFmtId="0" fontId="26" fillId="2" borderId="0" xfId="0" applyFont="1" applyFill="1" applyAlignment="1">
      <alignment horizontal="right"/>
    </xf>
    <xf numFmtId="0" fontId="27" fillId="2" borderId="0" xfId="0" applyFont="1" applyFill="1" applyAlignment="1">
      <alignment horizontal="right"/>
    </xf>
    <xf numFmtId="2" fontId="28" fillId="2" borderId="40" xfId="0" applyNumberFormat="1" applyFont="1" applyFill="1" applyBorder="1" applyAlignment="1">
      <alignment horizontal="right"/>
    </xf>
    <xf numFmtId="164" fontId="31" fillId="2" borderId="40" xfId="0" applyNumberFormat="1" applyFont="1" applyFill="1" applyBorder="1" applyAlignment="1">
      <alignment horizontal="right"/>
    </xf>
    <xf numFmtId="0" fontId="5" fillId="0" borderId="5" xfId="0" applyFont="1" applyBorder="1"/>
    <xf numFmtId="0" fontId="8" fillId="0" borderId="40" xfId="0" applyFont="1" applyBorder="1" applyAlignment="1">
      <alignment horizontal="center"/>
    </xf>
    <xf numFmtId="0" fontId="1" fillId="2" borderId="13" xfId="0" applyFont="1" applyFill="1" applyBorder="1"/>
    <xf numFmtId="0" fontId="1" fillId="2" borderId="14" xfId="0" applyFont="1" applyFill="1" applyBorder="1"/>
    <xf numFmtId="17" fontId="7" fillId="0" borderId="0" xfId="0" quotePrefix="1" applyNumberFormat="1" applyFont="1"/>
    <xf numFmtId="0" fontId="7" fillId="2" borderId="6" xfId="0" applyFont="1" applyFill="1" applyBorder="1" applyAlignment="1">
      <alignment horizontal="center"/>
    </xf>
    <xf numFmtId="4" fontId="8" fillId="6" borderId="6" xfId="0" applyNumberFormat="1" applyFont="1" applyFill="1" applyBorder="1"/>
    <xf numFmtId="164" fontId="36" fillId="2" borderId="40" xfId="0" applyNumberFormat="1" applyFont="1" applyFill="1" applyBorder="1" applyAlignment="1">
      <alignment horizontal="center"/>
    </xf>
    <xf numFmtId="0" fontId="47" fillId="0" borderId="0" xfId="0" applyFont="1"/>
    <xf numFmtId="164" fontId="47" fillId="0" borderId="5" xfId="0" applyNumberFormat="1" applyFont="1" applyBorder="1" applyAlignment="1">
      <alignment horizontal="right"/>
    </xf>
    <xf numFmtId="164" fontId="28" fillId="6" borderId="6" xfId="0" applyNumberFormat="1" applyFont="1" applyFill="1" applyBorder="1" applyAlignment="1">
      <alignment horizontal="right"/>
    </xf>
    <xf numFmtId="0" fontId="26" fillId="0" borderId="0" xfId="0" applyFont="1"/>
    <xf numFmtId="164" fontId="26" fillId="0" borderId="0" xfId="0" applyNumberFormat="1" applyFont="1" applyAlignment="1">
      <alignment horizontal="right"/>
    </xf>
    <xf numFmtId="164" fontId="7" fillId="6" borderId="6" xfId="0" applyNumberFormat="1" applyFont="1" applyFill="1" applyBorder="1"/>
    <xf numFmtId="164" fontId="7" fillId="6" borderId="6" xfId="0" applyNumberFormat="1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2" fillId="2" borderId="40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164" fontId="47" fillId="0" borderId="0" xfId="0" applyNumberFormat="1" applyFont="1" applyAlignment="1">
      <alignment horizontal="right"/>
    </xf>
    <xf numFmtId="164" fontId="25" fillId="2" borderId="0" xfId="0" applyNumberFormat="1" applyFont="1" applyFill="1"/>
    <xf numFmtId="0" fontId="26" fillId="0" borderId="0" xfId="0" applyFont="1" applyAlignment="1">
      <alignment horizontal="center"/>
    </xf>
    <xf numFmtId="3" fontId="36" fillId="2" borderId="40" xfId="0" applyNumberFormat="1" applyFont="1" applyFill="1" applyBorder="1" applyAlignment="1">
      <alignment horizontal="center"/>
    </xf>
    <xf numFmtId="0" fontId="5" fillId="2" borderId="55" xfId="0" applyFont="1" applyFill="1" applyBorder="1"/>
    <xf numFmtId="0" fontId="4" fillId="6" borderId="18" xfId="0" applyFont="1" applyFill="1" applyBorder="1" applyAlignment="1">
      <alignment horizontal="left"/>
    </xf>
    <xf numFmtId="22" fontId="0" fillId="0" borderId="0" xfId="0" applyNumberFormat="1"/>
    <xf numFmtId="0" fontId="0" fillId="2" borderId="2" xfId="0" applyFill="1" applyBorder="1"/>
    <xf numFmtId="9" fontId="5" fillId="2" borderId="0" xfId="0" applyNumberFormat="1" applyFont="1" applyFill="1"/>
    <xf numFmtId="0" fontId="0" fillId="2" borderId="32" xfId="0" applyFill="1" applyBorder="1"/>
    <xf numFmtId="0" fontId="0" fillId="2" borderId="55" xfId="0" applyFill="1" applyBorder="1"/>
    <xf numFmtId="0" fontId="7" fillId="3" borderId="0" xfId="0" applyFont="1" applyFill="1"/>
    <xf numFmtId="0" fontId="0" fillId="6" borderId="6" xfId="0" applyFill="1" applyBorder="1"/>
    <xf numFmtId="164" fontId="0" fillId="6" borderId="6" xfId="0" applyNumberFormat="1" applyFill="1" applyBorder="1"/>
    <xf numFmtId="0" fontId="35" fillId="3" borderId="0" xfId="0" applyFont="1" applyFill="1"/>
    <xf numFmtId="0" fontId="4" fillId="2" borderId="18" xfId="0" applyFont="1" applyFill="1" applyBorder="1" applyAlignment="1">
      <alignment horizontal="right"/>
    </xf>
    <xf numFmtId="0" fontId="4" fillId="2" borderId="22" xfId="0" applyFont="1" applyFill="1" applyBorder="1" applyAlignment="1">
      <alignment horizontal="right"/>
    </xf>
    <xf numFmtId="0" fontId="5" fillId="2" borderId="56" xfId="0" applyFont="1" applyFill="1" applyBorder="1" applyAlignment="1">
      <alignment horizontal="center"/>
    </xf>
    <xf numFmtId="165" fontId="5" fillId="5" borderId="9" xfId="0" applyNumberFormat="1" applyFont="1" applyFill="1" applyBorder="1" applyAlignment="1" applyProtection="1">
      <alignment horizontal="center"/>
      <protection locked="0"/>
    </xf>
    <xf numFmtId="0" fontId="5" fillId="5" borderId="52" xfId="0" applyFont="1" applyFill="1" applyBorder="1" applyAlignment="1" applyProtection="1">
      <alignment horizontal="center"/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14" fontId="5" fillId="5" borderId="10" xfId="0" applyNumberFormat="1" applyFont="1" applyFill="1" applyBorder="1" applyProtection="1">
      <protection locked="0"/>
    </xf>
    <xf numFmtId="9" fontId="5" fillId="5" borderId="10" xfId="0" applyNumberFormat="1" applyFont="1" applyFill="1" applyBorder="1" applyProtection="1">
      <protection locked="0"/>
    </xf>
    <xf numFmtId="10" fontId="5" fillId="5" borderId="10" xfId="0" applyNumberFormat="1" applyFont="1" applyFill="1" applyBorder="1" applyProtection="1">
      <protection locked="0"/>
    </xf>
    <xf numFmtId="164" fontId="5" fillId="5" borderId="57" xfId="0" applyNumberFormat="1" applyFont="1" applyFill="1" applyBorder="1" applyProtection="1">
      <protection locked="0"/>
    </xf>
    <xf numFmtId="164" fontId="5" fillId="5" borderId="58" xfId="0" applyNumberFormat="1" applyFont="1" applyFill="1" applyBorder="1" applyProtection="1">
      <protection locked="0"/>
    </xf>
    <xf numFmtId="166" fontId="5" fillId="5" borderId="59" xfId="0" applyNumberFormat="1" applyFont="1" applyFill="1" applyBorder="1" applyProtection="1">
      <protection locked="0"/>
    </xf>
    <xf numFmtId="164" fontId="5" fillId="5" borderId="6" xfId="0" applyNumberFormat="1" applyFont="1" applyFill="1" applyBorder="1" applyAlignment="1" applyProtection="1">
      <alignment horizontal="right"/>
      <protection locked="0"/>
    </xf>
    <xf numFmtId="167" fontId="5" fillId="5" borderId="6" xfId="0" applyNumberFormat="1" applyFont="1" applyFill="1" applyBorder="1" applyProtection="1">
      <protection locked="0"/>
    </xf>
    <xf numFmtId="164" fontId="5" fillId="5" borderId="6" xfId="0" applyNumberFormat="1" applyFont="1" applyFill="1" applyBorder="1" applyProtection="1">
      <protection locked="0"/>
    </xf>
    <xf numFmtId="0" fontId="7" fillId="5" borderId="32" xfId="0" applyFont="1" applyFill="1" applyBorder="1" applyAlignment="1" applyProtection="1">
      <alignment horizontal="center"/>
      <protection locked="0"/>
    </xf>
    <xf numFmtId="0" fontId="7" fillId="5" borderId="6" xfId="0" applyFont="1" applyFill="1" applyBorder="1" applyAlignment="1" applyProtection="1">
      <alignment horizontal="center"/>
      <protection locked="0"/>
    </xf>
    <xf numFmtId="168" fontId="7" fillId="5" borderId="6" xfId="0" applyNumberFormat="1" applyFont="1" applyFill="1" applyBorder="1" applyAlignment="1" applyProtection="1">
      <alignment horizontal="center"/>
      <protection locked="0"/>
    </xf>
    <xf numFmtId="0" fontId="47" fillId="5" borderId="6" xfId="0" applyFont="1" applyFill="1" applyBorder="1" applyAlignment="1" applyProtection="1">
      <alignment horizontal="center"/>
      <protection locked="0"/>
    </xf>
    <xf numFmtId="164" fontId="7" fillId="5" borderId="6" xfId="0" applyNumberFormat="1" applyFont="1" applyFill="1" applyBorder="1" applyAlignment="1" applyProtection="1">
      <alignment horizontal="center"/>
      <protection locked="0"/>
    </xf>
    <xf numFmtId="168" fontId="47" fillId="5" borderId="6" xfId="0" applyNumberFormat="1" applyFont="1" applyFill="1" applyBorder="1" applyAlignment="1" applyProtection="1">
      <alignment horizontal="center"/>
      <protection locked="0"/>
    </xf>
    <xf numFmtId="164" fontId="47" fillId="5" borderId="6" xfId="0" applyNumberFormat="1" applyFont="1" applyFill="1" applyBorder="1" applyAlignment="1" applyProtection="1">
      <alignment horizontal="center"/>
      <protection locked="0"/>
    </xf>
    <xf numFmtId="0" fontId="23" fillId="5" borderId="6" xfId="0" applyFont="1" applyFill="1" applyBorder="1" applyAlignment="1" applyProtection="1">
      <alignment horizontal="center"/>
      <protection locked="0"/>
    </xf>
    <xf numFmtId="0" fontId="7" fillId="5" borderId="6" xfId="0" applyFont="1" applyFill="1" applyBorder="1" applyProtection="1">
      <protection locked="0"/>
    </xf>
    <xf numFmtId="164" fontId="26" fillId="5" borderId="6" xfId="0" applyNumberFormat="1" applyFont="1" applyFill="1" applyBorder="1" applyProtection="1">
      <protection locked="0"/>
    </xf>
    <xf numFmtId="164" fontId="47" fillId="5" borderId="18" xfId="0" applyNumberFormat="1" applyFont="1" applyFill="1" applyBorder="1" applyAlignment="1" applyProtection="1">
      <alignment horizontal="center"/>
      <protection locked="0"/>
    </xf>
    <xf numFmtId="0" fontId="12" fillId="5" borderId="6" xfId="0" applyFont="1" applyFill="1" applyBorder="1" applyAlignment="1" applyProtection="1">
      <alignment horizontal="center"/>
      <protection locked="0"/>
    </xf>
    <xf numFmtId="0" fontId="4" fillId="5" borderId="6" xfId="0" applyFont="1" applyFill="1" applyBorder="1" applyAlignment="1" applyProtection="1">
      <alignment horizontal="center"/>
      <protection locked="0"/>
    </xf>
    <xf numFmtId="0" fontId="4" fillId="5" borderId="21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6" xfId="0" applyFont="1" applyFill="1" applyBorder="1" applyAlignment="1" applyProtection="1">
      <alignment horizontal="center"/>
      <protection locked="0"/>
    </xf>
    <xf numFmtId="0" fontId="5" fillId="5" borderId="32" xfId="0" applyFont="1" applyFill="1" applyBorder="1" applyAlignment="1" applyProtection="1">
      <alignment horizontal="center"/>
      <protection locked="0"/>
    </xf>
    <xf numFmtId="0" fontId="5" fillId="5" borderId="18" xfId="0" applyFont="1" applyFill="1" applyBorder="1" applyAlignment="1" applyProtection="1">
      <alignment horizontal="center"/>
      <protection locked="0"/>
    </xf>
    <xf numFmtId="0" fontId="5" fillId="5" borderId="30" xfId="0" applyFont="1" applyFill="1" applyBorder="1" applyAlignment="1" applyProtection="1">
      <alignment horizontal="center"/>
      <protection locked="0"/>
    </xf>
    <xf numFmtId="0" fontId="6" fillId="5" borderId="6" xfId="0" applyFont="1" applyFill="1" applyBorder="1" applyAlignment="1" applyProtection="1">
      <alignment horizontal="center" textRotation="90" wrapText="1"/>
      <protection locked="0"/>
    </xf>
    <xf numFmtId="0" fontId="5" fillId="5" borderId="55" xfId="0" applyFont="1" applyFill="1" applyBorder="1" applyAlignment="1" applyProtection="1">
      <alignment horizontal="center"/>
      <protection locked="0"/>
    </xf>
    <xf numFmtId="0" fontId="5" fillId="5" borderId="0" xfId="0" applyFont="1" applyFill="1" applyAlignment="1" applyProtection="1">
      <alignment horizontal="center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35" xfId="0" applyFont="1" applyFill="1" applyBorder="1" applyAlignment="1" applyProtection="1">
      <alignment horizontal="center"/>
      <protection locked="0"/>
    </xf>
    <xf numFmtId="0" fontId="5" fillId="5" borderId="6" xfId="0" applyFont="1" applyFill="1" applyBorder="1" applyAlignment="1" applyProtection="1">
      <alignment horizontal="center" vertical="center" textRotation="180"/>
      <protection locked="0"/>
    </xf>
    <xf numFmtId="0" fontId="5" fillId="5" borderId="21" xfId="0" applyFont="1" applyFill="1" applyBorder="1" applyAlignment="1" applyProtection="1">
      <alignment horizontal="center"/>
      <protection locked="0"/>
    </xf>
    <xf numFmtId="0" fontId="5" fillId="5" borderId="34" xfId="0" applyFont="1" applyFill="1" applyBorder="1" applyAlignment="1" applyProtection="1">
      <alignment horizontal="center"/>
      <protection locked="0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5" borderId="41" xfId="0" applyFont="1" applyFill="1" applyBorder="1" applyAlignment="1" applyProtection="1">
      <alignment horizontal="center"/>
      <protection locked="0"/>
    </xf>
    <xf numFmtId="0" fontId="37" fillId="5" borderId="40" xfId="0" applyFont="1" applyFill="1" applyBorder="1" applyAlignment="1" applyProtection="1">
      <alignment horizontal="center"/>
      <protection locked="0"/>
    </xf>
    <xf numFmtId="0" fontId="4" fillId="5" borderId="39" xfId="0" applyFont="1" applyFill="1" applyBorder="1" applyAlignment="1" applyProtection="1">
      <alignment horizontal="center"/>
      <protection locked="0"/>
    </xf>
    <xf numFmtId="164" fontId="4" fillId="5" borderId="40" xfId="0" applyNumberFormat="1" applyFont="1" applyFill="1" applyBorder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center"/>
      <protection locked="0"/>
    </xf>
    <xf numFmtId="0" fontId="9" fillId="5" borderId="40" xfId="0" applyFont="1" applyFill="1" applyBorder="1" applyAlignment="1" applyProtection="1">
      <alignment horizontal="center"/>
      <protection locked="0"/>
    </xf>
    <xf numFmtId="0" fontId="15" fillId="5" borderId="60" xfId="0" applyFont="1" applyFill="1" applyBorder="1" applyAlignment="1" applyProtection="1">
      <alignment horizontal="center"/>
      <protection locked="0"/>
    </xf>
    <xf numFmtId="164" fontId="4" fillId="5" borderId="39" xfId="0" applyNumberFormat="1" applyFont="1" applyFill="1" applyBorder="1" applyAlignment="1" applyProtection="1">
      <alignment horizontal="center"/>
      <protection locked="0"/>
    </xf>
    <xf numFmtId="0" fontId="4" fillId="5" borderId="40" xfId="0" applyFont="1" applyFill="1" applyBorder="1" applyAlignment="1" applyProtection="1">
      <alignment horizontal="center"/>
      <protection locked="0"/>
    </xf>
    <xf numFmtId="0" fontId="4" fillId="2" borderId="40" xfId="0" applyFont="1" applyFill="1" applyBorder="1" applyAlignment="1" applyProtection="1">
      <alignment horizontal="center"/>
      <protection locked="0"/>
    </xf>
    <xf numFmtId="0" fontId="5" fillId="5" borderId="19" xfId="0" applyFont="1" applyFill="1" applyBorder="1" applyAlignment="1" applyProtection="1">
      <alignment horizontal="center"/>
      <protection locked="0"/>
    </xf>
    <xf numFmtId="0" fontId="5" fillId="5" borderId="31" xfId="0" applyFont="1" applyFill="1" applyBorder="1" applyAlignment="1" applyProtection="1">
      <alignment horizontal="center"/>
      <protection locked="0"/>
    </xf>
    <xf numFmtId="0" fontId="5" fillId="5" borderId="61" xfId="0" applyFont="1" applyFill="1" applyBorder="1" applyAlignment="1" applyProtection="1">
      <alignment horizontal="center"/>
      <protection locked="0"/>
    </xf>
    <xf numFmtId="0" fontId="26" fillId="2" borderId="41" xfId="0" applyFont="1" applyFill="1" applyBorder="1" applyProtection="1">
      <protection locked="0"/>
    </xf>
    <xf numFmtId="0" fontId="26" fillId="2" borderId="41" xfId="0" applyFont="1" applyFill="1" applyBorder="1" applyAlignment="1" applyProtection="1">
      <alignment horizontal="center"/>
      <protection locked="0"/>
    </xf>
    <xf numFmtId="4" fontId="31" fillId="2" borderId="41" xfId="0" applyNumberFormat="1" applyFont="1" applyFill="1" applyBorder="1" applyAlignment="1" applyProtection="1">
      <alignment horizontal="center"/>
      <protection locked="0"/>
    </xf>
    <xf numFmtId="0" fontId="49" fillId="3" borderId="0" xfId="0" applyFont="1" applyFill="1"/>
    <xf numFmtId="0" fontId="5" fillId="5" borderId="10" xfId="0" applyFont="1" applyFill="1" applyBorder="1" applyProtection="1">
      <protection locked="0"/>
    </xf>
    <xf numFmtId="0" fontId="28" fillId="2" borderId="10" xfId="0" applyFont="1" applyFill="1" applyBorder="1" applyAlignment="1">
      <alignment horizontal="center"/>
    </xf>
    <xf numFmtId="14" fontId="5" fillId="2" borderId="10" xfId="0" applyNumberFormat="1" applyFont="1" applyFill="1" applyBorder="1"/>
    <xf numFmtId="2" fontId="5" fillId="2" borderId="10" xfId="0" applyNumberFormat="1" applyFont="1" applyFill="1" applyBorder="1"/>
    <xf numFmtId="0" fontId="48" fillId="5" borderId="62" xfId="0" applyFont="1" applyFill="1" applyBorder="1" applyAlignment="1" applyProtection="1">
      <alignment horizontal="center"/>
      <protection locked="0"/>
    </xf>
    <xf numFmtId="0" fontId="14" fillId="2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2" fillId="3" borderId="0" xfId="0" applyFont="1" applyFill="1"/>
    <xf numFmtId="0" fontId="19" fillId="3" borderId="0" xfId="0" applyFont="1" applyFill="1"/>
    <xf numFmtId="0" fontId="18" fillId="3" borderId="0" xfId="0" applyFont="1" applyFill="1"/>
    <xf numFmtId="0" fontId="20" fillId="3" borderId="0" xfId="0" applyFont="1" applyFill="1" applyAlignment="1">
      <alignment horizontal="center"/>
    </xf>
    <xf numFmtId="4" fontId="20" fillId="3" borderId="0" xfId="0" applyNumberFormat="1" applyFont="1" applyFill="1" applyAlignment="1">
      <alignment horizontal="right"/>
    </xf>
    <xf numFmtId="0" fontId="19" fillId="3" borderId="0" xfId="0" applyFont="1" applyFill="1" applyAlignment="1">
      <alignment horizontal="center"/>
    </xf>
    <xf numFmtId="0" fontId="8" fillId="3" borderId="0" xfId="0" applyFont="1" applyFill="1"/>
    <xf numFmtId="0" fontId="31" fillId="3" borderId="0" xfId="0" applyFont="1" applyFill="1" applyAlignment="1">
      <alignment horizontal="center"/>
    </xf>
    <xf numFmtId="2" fontId="31" fillId="3" borderId="0" xfId="0" applyNumberFormat="1" applyFont="1" applyFill="1" applyAlignment="1">
      <alignment horizontal="center"/>
    </xf>
    <xf numFmtId="0" fontId="31" fillId="3" borderId="0" xfId="0" applyFont="1" applyFill="1"/>
    <xf numFmtId="4" fontId="31" fillId="3" borderId="0" xfId="0" applyNumberFormat="1" applyFont="1" applyFill="1" applyAlignment="1">
      <alignment horizontal="center"/>
    </xf>
    <xf numFmtId="0" fontId="25" fillId="3" borderId="0" xfId="0" applyFont="1" applyFill="1" applyAlignment="1">
      <alignment horizontal="left"/>
    </xf>
    <xf numFmtId="0" fontId="25" fillId="3" borderId="0" xfId="0" applyFont="1" applyFill="1"/>
    <xf numFmtId="0" fontId="25" fillId="3" borderId="0" xfId="0" applyFont="1" applyFill="1" applyAlignment="1">
      <alignment horizontal="center"/>
    </xf>
    <xf numFmtId="164" fontId="0" fillId="3" borderId="0" xfId="0" applyNumberFormat="1" applyFill="1"/>
    <xf numFmtId="164" fontId="0" fillId="3" borderId="0" xfId="0" applyNumberFormat="1" applyFill="1" applyProtection="1">
      <protection locked="0"/>
    </xf>
    <xf numFmtId="0" fontId="3" fillId="3" borderId="0" xfId="0" applyFont="1" applyFill="1"/>
    <xf numFmtId="0" fontId="0" fillId="3" borderId="0" xfId="0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6" borderId="18" xfId="0" applyFont="1" applyFill="1" applyBorder="1"/>
    <xf numFmtId="164" fontId="36" fillId="6" borderId="24" xfId="0" applyNumberFormat="1" applyFont="1" applyFill="1" applyBorder="1"/>
    <xf numFmtId="0" fontId="8" fillId="3" borderId="0" xfId="0" applyFont="1" applyFill="1" applyAlignment="1">
      <alignment horizontal="center"/>
    </xf>
    <xf numFmtId="164" fontId="24" fillId="3" borderId="0" xfId="0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22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5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left"/>
    </xf>
    <xf numFmtId="0" fontId="4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center" vertical="center" textRotation="180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 textRotation="180" wrapText="1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 textRotation="180"/>
      <protection locked="0"/>
    </xf>
    <xf numFmtId="0" fontId="10" fillId="2" borderId="6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5" borderId="30" xfId="0" applyFont="1" applyFill="1" applyBorder="1" applyAlignment="1" applyProtection="1">
      <alignment horizontal="center"/>
      <protection locked="0"/>
    </xf>
    <xf numFmtId="0" fontId="4" fillId="5" borderId="34" xfId="0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left"/>
    </xf>
    <xf numFmtId="0" fontId="5" fillId="5" borderId="22" xfId="0" applyFont="1" applyFill="1" applyBorder="1" applyAlignment="1" applyProtection="1">
      <alignment horizontal="center"/>
      <protection locked="0"/>
    </xf>
    <xf numFmtId="0" fontId="4" fillId="2" borderId="3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5" fillId="5" borderId="19" xfId="0" applyFont="1" applyFill="1" applyBorder="1"/>
    <xf numFmtId="0" fontId="5" fillId="5" borderId="6" xfId="0" applyFont="1" applyFill="1" applyBorder="1"/>
    <xf numFmtId="0" fontId="5" fillId="5" borderId="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wrapText="1"/>
    </xf>
    <xf numFmtId="0" fontId="5" fillId="5" borderId="30" xfId="0" applyFont="1" applyFill="1" applyBorder="1" applyAlignment="1">
      <alignment horizontal="center" wrapText="1"/>
    </xf>
    <xf numFmtId="0" fontId="5" fillId="5" borderId="47" xfId="0" applyFont="1" applyFill="1" applyBorder="1"/>
    <xf numFmtId="0" fontId="5" fillId="5" borderId="7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4" fillId="5" borderId="19" xfId="0" applyFont="1" applyFill="1" applyBorder="1"/>
    <xf numFmtId="0" fontId="4" fillId="5" borderId="6" xfId="0" applyFont="1" applyFill="1" applyBorder="1"/>
    <xf numFmtId="0" fontId="4" fillId="5" borderId="2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 wrapText="1"/>
    </xf>
    <xf numFmtId="0" fontId="4" fillId="5" borderId="30" xfId="0" applyFont="1" applyFill="1" applyBorder="1" applyAlignment="1">
      <alignment horizontal="center" wrapText="1"/>
    </xf>
    <xf numFmtId="0" fontId="4" fillId="5" borderId="47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37" fillId="5" borderId="66" xfId="0" applyFont="1" applyFill="1" applyBorder="1" applyAlignment="1" applyProtection="1">
      <alignment horizontal="center"/>
      <protection locked="0"/>
    </xf>
    <xf numFmtId="0" fontId="48" fillId="5" borderId="40" xfId="0" applyFont="1" applyFill="1" applyBorder="1" applyAlignment="1" applyProtection="1">
      <alignment horizontal="center"/>
      <protection locked="0"/>
    </xf>
    <xf numFmtId="165" fontId="5" fillId="2" borderId="11" xfId="0" applyNumberFormat="1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7" fontId="5" fillId="2" borderId="0" xfId="0" applyNumberFormat="1" applyFont="1" applyFill="1" applyAlignment="1">
      <alignment horizontal="right"/>
    </xf>
    <xf numFmtId="14" fontId="1" fillId="5" borderId="5" xfId="0" applyNumberFormat="1" applyFont="1" applyFill="1" applyBorder="1" applyProtection="1">
      <protection locked="0"/>
    </xf>
    <xf numFmtId="165" fontId="15" fillId="5" borderId="6" xfId="0" applyNumberFormat="1" applyFont="1" applyFill="1" applyBorder="1" applyAlignment="1" applyProtection="1">
      <alignment horizontal="left"/>
      <protection locked="0"/>
    </xf>
    <xf numFmtId="0" fontId="15" fillId="5" borderId="6" xfId="0" applyFont="1" applyFill="1" applyBorder="1" applyProtection="1">
      <protection locked="0"/>
    </xf>
    <xf numFmtId="165" fontId="15" fillId="5" borderId="32" xfId="0" applyNumberFormat="1" applyFont="1" applyFill="1" applyBorder="1" applyAlignment="1" applyProtection="1">
      <alignment horizontal="left"/>
      <protection locked="0"/>
    </xf>
    <xf numFmtId="165" fontId="1" fillId="5" borderId="9" xfId="0" applyNumberFormat="1" applyFont="1" applyFill="1" applyBorder="1" applyAlignment="1" applyProtection="1">
      <alignment horizontal="left"/>
      <protection locked="0"/>
    </xf>
    <xf numFmtId="0" fontId="1" fillId="5" borderId="5" xfId="0" applyFont="1" applyFill="1" applyBorder="1" applyProtection="1">
      <protection locked="0"/>
    </xf>
    <xf numFmtId="10" fontId="1" fillId="2" borderId="10" xfId="0" applyNumberFormat="1" applyFont="1" applyFill="1" applyBorder="1"/>
    <xf numFmtId="0" fontId="1" fillId="5" borderId="10" xfId="0" applyFont="1" applyFill="1" applyBorder="1" applyProtection="1">
      <protection locked="0"/>
    </xf>
    <xf numFmtId="0" fontId="15" fillId="5" borderId="32" xfId="0" applyFont="1" applyFill="1" applyBorder="1" applyProtection="1">
      <protection locked="0"/>
    </xf>
    <xf numFmtId="0" fontId="1" fillId="5" borderId="5" xfId="0" applyFont="1" applyFill="1" applyBorder="1" applyAlignment="1" applyProtection="1">
      <alignment horizontal="center"/>
      <protection locked="0"/>
    </xf>
    <xf numFmtId="7" fontId="1" fillId="2" borderId="0" xfId="0" applyNumberFormat="1" applyFont="1" applyFill="1" applyAlignment="1">
      <alignment horizontal="right"/>
    </xf>
    <xf numFmtId="164" fontId="7" fillId="5" borderId="6" xfId="1" applyNumberFormat="1" applyFont="1" applyFill="1" applyBorder="1" applyAlignment="1" applyProtection="1">
      <alignment horizontal="center"/>
      <protection locked="0"/>
    </xf>
    <xf numFmtId="0" fontId="31" fillId="2" borderId="39" xfId="0" applyFont="1" applyFill="1" applyBorder="1" applyAlignment="1" applyProtection="1">
      <alignment horizontal="center"/>
      <protection locked="0"/>
    </xf>
    <xf numFmtId="0" fontId="27" fillId="2" borderId="0" xfId="0" applyFont="1" applyFill="1"/>
    <xf numFmtId="0" fontId="33" fillId="2" borderId="0" xfId="0" applyFont="1" applyFill="1" applyAlignment="1">
      <alignment horizontal="center"/>
    </xf>
    <xf numFmtId="0" fontId="25" fillId="2" borderId="0" xfId="0" applyFont="1" applyFill="1" applyAlignment="1">
      <alignment horizontal="left"/>
    </xf>
    <xf numFmtId="0" fontId="29" fillId="2" borderId="0" xfId="0" applyFont="1" applyFill="1" applyAlignment="1">
      <alignment horizontal="center"/>
    </xf>
    <xf numFmtId="0" fontId="28" fillId="2" borderId="5" xfId="0" applyFont="1" applyFill="1" applyBorder="1"/>
    <xf numFmtId="0" fontId="31" fillId="2" borderId="0" xfId="0" applyFont="1" applyFill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30" fillId="2" borderId="0" xfId="0" applyFont="1" applyFill="1" applyAlignment="1">
      <alignment horizontal="right"/>
    </xf>
    <xf numFmtId="0" fontId="27" fillId="2" borderId="0" xfId="0" applyFont="1" applyFill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31" fillId="2" borderId="5" xfId="0" applyFont="1" applyFill="1" applyBorder="1" applyAlignment="1">
      <alignment horizontal="left"/>
    </xf>
    <xf numFmtId="0" fontId="31" fillId="2" borderId="40" xfId="0" applyFont="1" applyFill="1" applyBorder="1" applyAlignment="1" applyProtection="1">
      <alignment horizontal="center"/>
      <protection locked="0"/>
    </xf>
    <xf numFmtId="0" fontId="33" fillId="2" borderId="0" xfId="0" applyFont="1" applyFill="1" applyAlignment="1">
      <alignment horizontal="right"/>
    </xf>
    <xf numFmtId="0" fontId="28" fillId="2" borderId="40" xfId="0" applyFont="1" applyFill="1" applyBorder="1"/>
    <xf numFmtId="0" fontId="31" fillId="2" borderId="40" xfId="0" applyFont="1" applyFill="1" applyBorder="1" applyAlignment="1">
      <alignment horizontal="left"/>
    </xf>
    <xf numFmtId="0" fontId="26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31" fillId="2" borderId="10" xfId="0" applyFont="1" applyFill="1" applyBorder="1" applyAlignment="1">
      <alignment horizontal="center"/>
    </xf>
    <xf numFmtId="0" fontId="26" fillId="2" borderId="1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right"/>
    </xf>
    <xf numFmtId="0" fontId="4" fillId="2" borderId="54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2" borderId="64" xfId="0" applyFont="1" applyFill="1" applyBorder="1" applyAlignment="1">
      <alignment horizontal="right"/>
    </xf>
    <xf numFmtId="0" fontId="4" fillId="2" borderId="65" xfId="0" applyFont="1" applyFill="1" applyBorder="1" applyAlignment="1">
      <alignment horizontal="right"/>
    </xf>
    <xf numFmtId="0" fontId="4" fillId="2" borderId="56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5" fillId="0" borderId="5" xfId="0" applyFont="1" applyBorder="1"/>
    <xf numFmtId="0" fontId="7" fillId="2" borderId="45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0" fillId="2" borderId="2" xfId="0" applyFill="1" applyBorder="1"/>
    <xf numFmtId="0" fontId="0" fillId="2" borderId="54" xfId="0" applyFill="1" applyBorder="1" applyAlignment="1">
      <alignment horizontal="right"/>
    </xf>
    <xf numFmtId="0" fontId="0" fillId="2" borderId="64" xfId="0" applyFill="1" applyBorder="1" applyAlignment="1">
      <alignment horizontal="right"/>
    </xf>
    <xf numFmtId="0" fontId="0" fillId="2" borderId="56" xfId="0" applyFill="1" applyBorder="1" applyAlignment="1">
      <alignment horizontal="right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6" fillId="2" borderId="13" xfId="0" applyFont="1" applyFill="1" applyBorder="1" applyAlignment="1">
      <alignment horizontal="right"/>
    </xf>
    <xf numFmtId="16" fontId="6" fillId="2" borderId="0" xfId="0" applyNumberFormat="1" applyFont="1" applyFill="1" applyAlignment="1">
      <alignment horizontal="right"/>
    </xf>
    <xf numFmtId="16" fontId="6" fillId="2" borderId="13" xfId="0" applyNumberFormat="1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0" fontId="4" fillId="2" borderId="49" xfId="0" applyFont="1" applyFill="1" applyBorder="1" applyAlignment="1">
      <alignment horizontal="right"/>
    </xf>
    <xf numFmtId="0" fontId="4" fillId="2" borderId="40" xfId="0" applyFont="1" applyFill="1" applyBorder="1" applyAlignment="1">
      <alignment horizontal="right"/>
    </xf>
    <xf numFmtId="0" fontId="4" fillId="2" borderId="50" xfId="0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4" fillId="2" borderId="47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47" xfId="0" applyFont="1" applyFill="1" applyBorder="1"/>
    <xf numFmtId="0" fontId="4" fillId="2" borderId="0" xfId="0" applyFont="1" applyFill="1"/>
    <xf numFmtId="0" fontId="41" fillId="2" borderId="40" xfId="0" applyFont="1" applyFill="1" applyBorder="1" applyAlignment="1" applyProtection="1">
      <alignment horizontal="center"/>
      <protection locked="0"/>
    </xf>
    <xf numFmtId="0" fontId="4" fillId="2" borderId="40" xfId="0" applyFont="1" applyFill="1" applyBorder="1" applyAlignment="1" applyProtection="1">
      <alignment horizontal="center"/>
      <protection locked="0"/>
    </xf>
    <xf numFmtId="0" fontId="4" fillId="5" borderId="22" xfId="0" applyFont="1" applyFill="1" applyBorder="1" applyAlignment="1" applyProtection="1">
      <alignment horizontal="center"/>
      <protection locked="0"/>
    </xf>
    <xf numFmtId="0" fontId="4" fillId="5" borderId="65" xfId="0" applyFont="1" applyFill="1" applyBorder="1" applyAlignment="1" applyProtection="1">
      <alignment horizontal="center"/>
      <protection locked="0"/>
    </xf>
    <xf numFmtId="0" fontId="4" fillId="5" borderId="23" xfId="0" applyFont="1" applyFill="1" applyBorder="1" applyAlignment="1" applyProtection="1">
      <alignment horizontal="center"/>
      <protection locked="0"/>
    </xf>
    <xf numFmtId="0" fontId="5" fillId="5" borderId="18" xfId="0" applyFont="1" applyFill="1" applyBorder="1" applyAlignment="1" applyProtection="1">
      <alignment horizontal="center"/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5" fillId="5" borderId="24" xfId="0" applyFont="1" applyFill="1" applyBorder="1" applyAlignment="1" applyProtection="1">
      <alignment horizontal="center"/>
      <protection locked="0"/>
    </xf>
    <xf numFmtId="0" fontId="4" fillId="5" borderId="18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Alignment="1" applyProtection="1">
      <alignment horizontal="center"/>
      <protection locked="0"/>
    </xf>
    <xf numFmtId="0" fontId="4" fillId="5" borderId="24" xfId="0" applyFont="1" applyFill="1" applyBorder="1" applyAlignment="1" applyProtection="1">
      <alignment horizontal="center"/>
      <protection locked="0"/>
    </xf>
    <xf numFmtId="0" fontId="4" fillId="2" borderId="28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2" borderId="17" xfId="0" applyFont="1" applyFill="1" applyBorder="1" applyAlignment="1">
      <alignment horizontal="right"/>
    </xf>
    <xf numFmtId="0" fontId="4" fillId="2" borderId="23" xfId="0" applyFont="1" applyFill="1" applyBorder="1" applyAlignment="1">
      <alignment horizontal="right"/>
    </xf>
    <xf numFmtId="0" fontId="8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16" fontId="6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49" fontId="5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4" fillId="2" borderId="2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5" borderId="24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vertical="center"/>
    </xf>
    <xf numFmtId="0" fontId="4" fillId="5" borderId="18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5" borderId="24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right"/>
    </xf>
    <xf numFmtId="0" fontId="5" fillId="5" borderId="22" xfId="0" applyFont="1" applyFill="1" applyBorder="1" applyAlignment="1" applyProtection="1">
      <alignment horizontal="center"/>
      <protection locked="0"/>
    </xf>
    <xf numFmtId="0" fontId="5" fillId="5" borderId="65" xfId="0" applyFont="1" applyFill="1" applyBorder="1" applyAlignment="1" applyProtection="1">
      <alignment horizontal="center"/>
      <protection locked="0"/>
    </xf>
    <xf numFmtId="0" fontId="5" fillId="5" borderId="2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65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165" fontId="5" fillId="2" borderId="69" xfId="0" applyNumberFormat="1" applyFont="1" applyFill="1" applyBorder="1"/>
    <xf numFmtId="165" fontId="5" fillId="2" borderId="70" xfId="0" applyNumberFormat="1" applyFont="1" applyFill="1" applyBorder="1"/>
    <xf numFmtId="165" fontId="5" fillId="6" borderId="18" xfId="0" applyNumberFormat="1" applyFont="1" applyFill="1" applyBorder="1" applyAlignment="1">
      <alignment horizontal="center"/>
    </xf>
    <xf numFmtId="165" fontId="5" fillId="6" borderId="10" xfId="0" applyNumberFormat="1" applyFont="1" applyFill="1" applyBorder="1" applyAlignment="1">
      <alignment horizontal="center"/>
    </xf>
    <xf numFmtId="165" fontId="5" fillId="6" borderId="24" xfId="0" applyNumberFormat="1" applyFont="1" applyFill="1" applyBorder="1" applyAlignment="1">
      <alignment horizontal="center"/>
    </xf>
    <xf numFmtId="165" fontId="5" fillId="2" borderId="67" xfId="0" applyNumberFormat="1" applyFont="1" applyFill="1" applyBorder="1" applyAlignment="1">
      <alignment horizontal="center"/>
    </xf>
    <xf numFmtId="165" fontId="5" fillId="2" borderId="11" xfId="0" applyNumberFormat="1" applyFont="1" applyFill="1" applyBorder="1" applyAlignment="1">
      <alignment horizontal="center"/>
    </xf>
    <xf numFmtId="165" fontId="5" fillId="2" borderId="68" xfId="0" applyNumberFormat="1" applyFont="1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2" fillId="0" borderId="0" xfId="0" applyFont="1" applyAlignment="1">
      <alignment horizontal="left"/>
    </xf>
    <xf numFmtId="0" fontId="8" fillId="3" borderId="18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8" fillId="3" borderId="24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20" fillId="3" borderId="18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left"/>
    </xf>
    <xf numFmtId="0" fontId="20" fillId="3" borderId="24" xfId="0" applyFont="1" applyFill="1" applyBorder="1" applyAlignment="1">
      <alignment horizontal="left"/>
    </xf>
    <xf numFmtId="0" fontId="20" fillId="3" borderId="18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20" fillId="3" borderId="24" xfId="0" applyFont="1" applyFill="1" applyBorder="1" applyAlignment="1">
      <alignment horizontal="center"/>
    </xf>
    <xf numFmtId="0" fontId="8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CN374"/>
  <sheetViews>
    <sheetView zoomScaleNormal="100" zoomScaleSheetLayoutView="100" workbookViewId="0">
      <selection activeCell="P20" sqref="P20"/>
    </sheetView>
  </sheetViews>
  <sheetFormatPr defaultColWidth="9.1796875" defaultRowHeight="12.5" x14ac:dyDescent="0.25"/>
  <cols>
    <col min="1" max="1" width="3.7265625" style="207" customWidth="1"/>
    <col min="2" max="5" width="11.26953125" style="53" customWidth="1"/>
    <col min="6" max="6" width="3.7265625" style="112" customWidth="1"/>
    <col min="7" max="7" width="11.7265625" style="112" customWidth="1"/>
    <col min="8" max="8" width="15.1796875" style="53" customWidth="1"/>
    <col min="9" max="9" width="3.7265625" style="57" customWidth="1"/>
    <col min="10" max="10" width="13.7265625" style="112" customWidth="1"/>
    <col min="11" max="11" width="3.7265625" style="112" customWidth="1"/>
    <col min="12" max="12" width="3.7265625" style="53" customWidth="1"/>
    <col min="13" max="13" width="12.453125" style="112" customWidth="1"/>
    <col min="14" max="14" width="9.1796875" style="61"/>
    <col min="15" max="15" width="3.7265625" style="61" customWidth="1"/>
    <col min="16" max="20" width="11.26953125" style="61" customWidth="1"/>
    <col min="21" max="21" width="3.7265625" style="61" customWidth="1"/>
    <col min="22" max="22" width="11.7265625" style="61" customWidth="1"/>
    <col min="23" max="23" width="9.1796875" style="61"/>
    <col min="24" max="24" width="3.7265625" style="61" customWidth="1"/>
    <col min="25" max="25" width="13.7265625" style="61" customWidth="1"/>
    <col min="26" max="27" width="3.7265625" style="61" customWidth="1"/>
    <col min="28" max="28" width="12.453125" style="61" customWidth="1"/>
    <col min="29" max="38" width="9.1796875" style="61"/>
    <col min="39" max="43" width="9.1796875" style="56"/>
    <col min="44" max="16384" width="9.1796875" style="53"/>
  </cols>
  <sheetData>
    <row r="1" spans="1:92" s="50" customFormat="1" ht="11.25" customHeight="1" x14ac:dyDescent="0.25">
      <c r="A1" s="548" t="s">
        <v>169</v>
      </c>
      <c r="B1" s="548"/>
      <c r="C1" s="212"/>
      <c r="D1" s="212"/>
      <c r="E1" s="212"/>
      <c r="F1" s="213"/>
      <c r="G1" s="213"/>
      <c r="H1" s="212"/>
      <c r="I1" s="207"/>
      <c r="J1" s="213"/>
      <c r="K1" s="213"/>
      <c r="L1" s="212"/>
      <c r="M1" s="213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49"/>
      <c r="AN1" s="49"/>
      <c r="AO1" s="49"/>
      <c r="AP1" s="49"/>
      <c r="AQ1" s="49"/>
    </row>
    <row r="2" spans="1:92" s="50" customFormat="1" ht="11.25" customHeight="1" x14ac:dyDescent="0.25">
      <c r="A2" s="548" t="s">
        <v>170</v>
      </c>
      <c r="B2" s="548"/>
      <c r="C2" s="212"/>
      <c r="D2" s="212"/>
      <c r="E2" s="212"/>
      <c r="F2" s="213"/>
      <c r="G2" s="213"/>
      <c r="H2" s="212"/>
      <c r="I2" s="207"/>
      <c r="J2" s="213"/>
      <c r="K2" s="213"/>
      <c r="L2" s="212"/>
      <c r="M2" s="213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49"/>
      <c r="AN2" s="49"/>
      <c r="AO2" s="49"/>
      <c r="AP2" s="49"/>
      <c r="AQ2" s="49"/>
    </row>
    <row r="3" spans="1:92" s="50" customFormat="1" ht="14.25" customHeight="1" x14ac:dyDescent="0.35">
      <c r="A3" s="562" t="s">
        <v>146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49"/>
      <c r="AN3" s="49"/>
      <c r="AO3" s="49"/>
      <c r="AP3" s="49"/>
      <c r="AQ3" s="49"/>
    </row>
    <row r="4" spans="1:92" s="50" customFormat="1" ht="17.25" customHeight="1" x14ac:dyDescent="0.35">
      <c r="A4" s="562" t="s">
        <v>147</v>
      </c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  <c r="M4" s="562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49"/>
      <c r="AN4" s="49"/>
      <c r="AO4" s="49"/>
      <c r="AP4" s="49"/>
      <c r="AQ4" s="49"/>
    </row>
    <row r="5" spans="1:92" s="50" customFormat="1" ht="17.25" customHeight="1" x14ac:dyDescent="0.35">
      <c r="A5" s="562" t="s">
        <v>148</v>
      </c>
      <c r="B5" s="562"/>
      <c r="C5" s="562"/>
      <c r="D5" s="562"/>
      <c r="E5" s="562"/>
      <c r="F5" s="562"/>
      <c r="G5" s="562"/>
      <c r="H5" s="562"/>
      <c r="I5" s="562"/>
      <c r="J5" s="562"/>
      <c r="K5" s="562"/>
      <c r="L5" s="562"/>
      <c r="M5" s="562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49"/>
      <c r="AN5" s="49"/>
      <c r="AO5" s="49"/>
      <c r="AP5" s="49"/>
      <c r="AQ5" s="49"/>
    </row>
    <row r="6" spans="1:92" ht="31.5" customHeight="1" x14ac:dyDescent="0.4">
      <c r="A6" s="549" t="s">
        <v>149</v>
      </c>
      <c r="B6" s="549"/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49"/>
    </row>
    <row r="7" spans="1:92" ht="13.5" customHeight="1" x14ac:dyDescent="0.3">
      <c r="B7" s="214"/>
      <c r="C7" s="213"/>
      <c r="D7" s="213"/>
      <c r="E7" s="213"/>
      <c r="F7" s="213"/>
      <c r="G7" s="213"/>
      <c r="H7" s="213"/>
      <c r="I7" s="207"/>
      <c r="J7" s="213"/>
      <c r="K7" s="213"/>
      <c r="L7" s="213"/>
      <c r="M7" s="213"/>
    </row>
    <row r="8" spans="1:92" ht="27" customHeight="1" x14ac:dyDescent="0.35">
      <c r="B8" s="215" t="s">
        <v>125</v>
      </c>
      <c r="C8" s="556">
        <f>'Rate Classifications'!C2</f>
        <v>0</v>
      </c>
      <c r="D8" s="556"/>
      <c r="E8" s="556"/>
      <c r="F8" s="551" t="s">
        <v>641</v>
      </c>
      <c r="G8" s="551"/>
      <c r="H8" s="552">
        <f>'Rate Classifications'!J4</f>
        <v>0</v>
      </c>
      <c r="I8" s="552"/>
      <c r="J8" s="216" t="s">
        <v>150</v>
      </c>
      <c r="K8" s="552">
        <f>'Rate Classifications'!C4</f>
        <v>0</v>
      </c>
      <c r="L8" s="553"/>
      <c r="M8" s="553"/>
    </row>
    <row r="9" spans="1:92" ht="27" customHeight="1" x14ac:dyDescent="0.35">
      <c r="B9" s="215" t="s">
        <v>151</v>
      </c>
      <c r="C9" s="437">
        <f>'Rate Classifications'!C5</f>
        <v>0</v>
      </c>
      <c r="D9" s="216" t="s">
        <v>152</v>
      </c>
      <c r="E9" s="437">
        <f>'Rate Classifications'!C7</f>
        <v>0</v>
      </c>
      <c r="F9" s="551" t="s">
        <v>203</v>
      </c>
      <c r="G9" s="551"/>
      <c r="H9" s="564">
        <f>'Rate Classifications'!C8</f>
        <v>0</v>
      </c>
      <c r="I9" s="564">
        <f>'Rate Classifications'!I5</f>
        <v>0</v>
      </c>
      <c r="J9" s="216" t="s">
        <v>153</v>
      </c>
      <c r="K9" s="564">
        <f>'Rate Classifications'!C9</f>
        <v>0</v>
      </c>
      <c r="L9" s="565">
        <f>'Rate Classifications'!L5</f>
        <v>0</v>
      </c>
      <c r="M9" s="565">
        <f>'Rate Classifications'!M5</f>
        <v>0</v>
      </c>
    </row>
    <row r="10" spans="1:92" ht="18.75" customHeight="1" x14ac:dyDescent="0.3">
      <c r="B10" s="217"/>
      <c r="C10" s="218"/>
      <c r="D10" s="219"/>
      <c r="E10" s="218"/>
      <c r="F10" s="220"/>
      <c r="G10" s="220"/>
      <c r="H10" s="217"/>
      <c r="I10" s="217"/>
      <c r="J10" s="220"/>
      <c r="K10" s="220"/>
      <c r="L10" s="210"/>
      <c r="M10" s="221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</row>
    <row r="11" spans="1:92" ht="17.25" customHeight="1" x14ac:dyDescent="0.3">
      <c r="B11" s="546"/>
      <c r="C11" s="546"/>
      <c r="D11" s="546"/>
      <c r="E11" s="546"/>
      <c r="F11" s="559" t="s">
        <v>154</v>
      </c>
      <c r="G11" s="559"/>
      <c r="H11" s="219"/>
      <c r="I11" s="217"/>
      <c r="J11" s="220"/>
      <c r="K11" s="220"/>
      <c r="L11" s="547" t="s">
        <v>136</v>
      </c>
      <c r="M11" s="547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</row>
    <row r="12" spans="1:92" s="115" customFormat="1" ht="26.25" customHeight="1" thickBot="1" x14ac:dyDescent="0.4">
      <c r="A12" s="208">
        <v>1</v>
      </c>
      <c r="B12" s="222" t="s">
        <v>256</v>
      </c>
      <c r="C12" s="222"/>
      <c r="D12" s="222"/>
      <c r="E12" s="222"/>
      <c r="F12" s="223" t="s">
        <v>155</v>
      </c>
      <c r="G12" s="237">
        <v>0</v>
      </c>
      <c r="H12" s="216" t="s">
        <v>60</v>
      </c>
      <c r="I12" s="215" t="s">
        <v>156</v>
      </c>
      <c r="J12" s="223" t="str">
        <f>IF('TC 66-204 page 1'!D28&gt;0,'TC 66-204 page 1'!D28,"")</f>
        <v/>
      </c>
      <c r="K12" s="216" t="s">
        <v>157</v>
      </c>
      <c r="L12" s="223" t="s">
        <v>155</v>
      </c>
      <c r="M12" s="238" t="str">
        <f>IF(J12="","",G12*J12)</f>
        <v/>
      </c>
      <c r="N12" s="443"/>
      <c r="O12" s="443"/>
      <c r="P12" s="443"/>
      <c r="Q12" s="443"/>
      <c r="R12" s="443"/>
      <c r="S12" s="443"/>
      <c r="T12" s="443"/>
      <c r="U12" s="443"/>
      <c r="V12" s="443"/>
      <c r="W12" s="443"/>
      <c r="X12" s="443"/>
      <c r="Y12" s="443"/>
      <c r="Z12" s="443"/>
      <c r="AA12" s="443"/>
      <c r="AB12" s="443"/>
      <c r="AC12" s="443"/>
      <c r="AD12" s="443"/>
      <c r="AE12" s="443"/>
      <c r="AF12" s="443"/>
      <c r="AG12" s="443"/>
      <c r="AH12" s="443"/>
      <c r="AI12" s="443"/>
      <c r="AJ12" s="443"/>
      <c r="AK12" s="443"/>
      <c r="AL12" s="443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</row>
    <row r="13" spans="1:92" s="115" customFormat="1" ht="14.25" customHeight="1" x14ac:dyDescent="0.35">
      <c r="A13" s="208"/>
      <c r="B13" s="222"/>
      <c r="C13" s="226"/>
      <c r="D13" s="226"/>
      <c r="E13" s="226"/>
      <c r="F13" s="216"/>
      <c r="G13" s="333"/>
      <c r="H13" s="216"/>
      <c r="I13" s="215"/>
      <c r="J13" s="216"/>
      <c r="K13" s="216"/>
      <c r="L13" s="216"/>
      <c r="M13" s="334"/>
      <c r="N13" s="443"/>
      <c r="O13" s="443"/>
      <c r="P13" s="443"/>
      <c r="Q13" s="443"/>
      <c r="R13" s="443"/>
      <c r="S13" s="443"/>
      <c r="T13" s="443"/>
      <c r="U13" s="443"/>
      <c r="V13" s="443"/>
      <c r="W13" s="443"/>
      <c r="X13" s="443"/>
      <c r="Y13" s="443"/>
      <c r="Z13" s="443"/>
      <c r="AA13" s="443"/>
      <c r="AB13" s="443"/>
      <c r="AC13" s="443"/>
      <c r="AD13" s="443"/>
      <c r="AE13" s="443"/>
      <c r="AF13" s="443"/>
      <c r="AG13" s="443"/>
      <c r="AH13" s="443"/>
      <c r="AI13" s="443"/>
      <c r="AJ13" s="443"/>
      <c r="AK13" s="443"/>
      <c r="AL13" s="443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</row>
    <row r="14" spans="1:92" s="115" customFormat="1" ht="14.25" customHeight="1" thickBot="1" x14ac:dyDescent="0.4">
      <c r="A14" s="208">
        <v>2</v>
      </c>
      <c r="B14" s="222" t="s">
        <v>255</v>
      </c>
      <c r="C14" s="222"/>
      <c r="D14" s="222"/>
      <c r="E14" s="222"/>
      <c r="F14" s="223" t="s">
        <v>155</v>
      </c>
      <c r="G14" s="237">
        <v>0</v>
      </c>
      <c r="H14" s="216" t="s">
        <v>60</v>
      </c>
      <c r="I14" s="215" t="s">
        <v>156</v>
      </c>
      <c r="J14" s="223" t="str">
        <f>IF('TC 66-204 page 1'!E28&gt;0,'TC 66-204 page 1'!E28,"")</f>
        <v/>
      </c>
      <c r="K14" s="216" t="s">
        <v>157</v>
      </c>
      <c r="L14" s="223" t="s">
        <v>155</v>
      </c>
      <c r="M14" s="238" t="str">
        <f>IF(J14="","",G14*J14)</f>
        <v/>
      </c>
      <c r="N14" s="443"/>
      <c r="O14" s="443"/>
      <c r="P14" s="443"/>
      <c r="Q14" s="443"/>
      <c r="R14" s="443"/>
      <c r="S14" s="443"/>
      <c r="T14" s="443"/>
      <c r="U14" s="443"/>
      <c r="V14" s="443"/>
      <c r="W14" s="443"/>
      <c r="X14" s="443"/>
      <c r="Y14" s="443"/>
      <c r="Z14" s="443"/>
      <c r="AA14" s="443"/>
      <c r="AB14" s="443"/>
      <c r="AC14" s="443"/>
      <c r="AD14" s="443"/>
      <c r="AE14" s="443"/>
      <c r="AF14" s="443"/>
      <c r="AG14" s="443"/>
      <c r="AH14" s="443"/>
      <c r="AI14" s="443"/>
      <c r="AJ14" s="443"/>
      <c r="AK14" s="443"/>
      <c r="AL14" s="443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</row>
    <row r="15" spans="1:92" s="115" customFormat="1" ht="14.25" customHeight="1" x14ac:dyDescent="0.35">
      <c r="A15" s="208"/>
      <c r="B15" s="222"/>
      <c r="C15" s="226"/>
      <c r="D15" s="226"/>
      <c r="E15" s="226"/>
      <c r="F15" s="216"/>
      <c r="G15" s="333"/>
      <c r="H15" s="216"/>
      <c r="I15" s="215"/>
      <c r="J15" s="216"/>
      <c r="K15" s="216"/>
      <c r="L15" s="216"/>
      <c r="M15" s="334"/>
      <c r="N15" s="443"/>
      <c r="O15" s="443"/>
      <c r="P15" s="443"/>
      <c r="Q15" s="443"/>
      <c r="R15" s="443"/>
      <c r="S15" s="443"/>
      <c r="T15" s="443"/>
      <c r="U15" s="443"/>
      <c r="V15" s="443"/>
      <c r="W15" s="443"/>
      <c r="X15" s="443"/>
      <c r="Y15" s="443"/>
      <c r="Z15" s="443"/>
      <c r="AA15" s="443"/>
      <c r="AB15" s="443"/>
      <c r="AC15" s="443"/>
      <c r="AD15" s="443"/>
      <c r="AE15" s="443"/>
      <c r="AF15" s="443"/>
      <c r="AG15" s="443"/>
      <c r="AH15" s="443"/>
      <c r="AI15" s="443"/>
      <c r="AJ15" s="443"/>
      <c r="AK15" s="443"/>
      <c r="AL15" s="443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</row>
    <row r="16" spans="1:92" s="115" customFormat="1" ht="14.25" customHeight="1" thickBot="1" x14ac:dyDescent="0.4">
      <c r="A16" s="208">
        <v>3</v>
      </c>
      <c r="B16" s="222" t="s">
        <v>257</v>
      </c>
      <c r="C16" s="226"/>
      <c r="D16" s="226"/>
      <c r="E16" s="226"/>
      <c r="F16" s="223" t="s">
        <v>155</v>
      </c>
      <c r="G16" s="237">
        <v>0</v>
      </c>
      <c r="H16" s="216" t="s">
        <v>60</v>
      </c>
      <c r="I16" s="215" t="s">
        <v>156</v>
      </c>
      <c r="J16" s="223" t="str">
        <f>IF('TC 66-204 page 1'!F28&gt;0,'TC 66-204 page 1'!F28,"")</f>
        <v/>
      </c>
      <c r="K16" s="216" t="s">
        <v>157</v>
      </c>
      <c r="L16" s="223" t="s">
        <v>155</v>
      </c>
      <c r="M16" s="238" t="str">
        <f>IF(J16="","",G16*J16)</f>
        <v/>
      </c>
      <c r="N16" s="443"/>
      <c r="O16" s="443"/>
      <c r="P16" s="443"/>
      <c r="Q16" s="443"/>
      <c r="R16" s="443"/>
      <c r="S16" s="443"/>
      <c r="T16" s="443"/>
      <c r="U16" s="443"/>
      <c r="V16" s="443"/>
      <c r="W16" s="443"/>
      <c r="X16" s="443"/>
      <c r="Y16" s="443"/>
      <c r="Z16" s="443"/>
      <c r="AA16" s="443"/>
      <c r="AB16" s="443"/>
      <c r="AC16" s="443"/>
      <c r="AD16" s="443"/>
      <c r="AE16" s="443"/>
      <c r="AF16" s="443"/>
      <c r="AG16" s="443"/>
      <c r="AH16" s="443"/>
      <c r="AI16" s="443"/>
      <c r="AJ16" s="443"/>
      <c r="AK16" s="443"/>
      <c r="AL16" s="443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</row>
    <row r="17" spans="1:92" s="115" customFormat="1" ht="14.25" customHeight="1" x14ac:dyDescent="0.35">
      <c r="A17" s="208"/>
      <c r="B17" s="222"/>
      <c r="C17" s="226"/>
      <c r="D17" s="226"/>
      <c r="E17" s="226"/>
      <c r="F17" s="216"/>
      <c r="G17" s="333"/>
      <c r="H17" s="216"/>
      <c r="I17" s="215"/>
      <c r="J17" s="216"/>
      <c r="K17" s="216"/>
      <c r="L17" s="216"/>
      <c r="M17" s="334"/>
      <c r="N17" s="443"/>
      <c r="O17" s="443"/>
      <c r="P17" s="443"/>
      <c r="Q17" s="443"/>
      <c r="R17" s="443"/>
      <c r="S17" s="443"/>
      <c r="T17" s="443"/>
      <c r="U17" s="443"/>
      <c r="V17" s="443"/>
      <c r="W17" s="443"/>
      <c r="X17" s="443"/>
      <c r="Y17" s="443"/>
      <c r="Z17" s="443"/>
      <c r="AA17" s="443"/>
      <c r="AB17" s="443"/>
      <c r="AC17" s="443"/>
      <c r="AD17" s="443"/>
      <c r="AE17" s="443"/>
      <c r="AF17" s="443"/>
      <c r="AG17" s="443"/>
      <c r="AH17" s="443"/>
      <c r="AI17" s="443"/>
      <c r="AJ17" s="443"/>
      <c r="AK17" s="443"/>
      <c r="AL17" s="443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</row>
    <row r="18" spans="1:92" s="115" customFormat="1" ht="14.25" customHeight="1" thickBot="1" x14ac:dyDescent="0.4">
      <c r="A18" s="208">
        <v>4</v>
      </c>
      <c r="B18" s="222" t="s">
        <v>258</v>
      </c>
      <c r="C18" s="226"/>
      <c r="D18" s="226"/>
      <c r="E18" s="226"/>
      <c r="F18" s="223" t="s">
        <v>155</v>
      </c>
      <c r="G18" s="237">
        <v>0</v>
      </c>
      <c r="H18" s="216" t="s">
        <v>60</v>
      </c>
      <c r="I18" s="215" t="s">
        <v>156</v>
      </c>
      <c r="J18" s="223" t="str">
        <f>IF('TC 66-204 page 1'!G28&gt;0,'TC 66-204 page 1'!G28,"")</f>
        <v/>
      </c>
      <c r="K18" s="216" t="s">
        <v>157</v>
      </c>
      <c r="L18" s="223" t="s">
        <v>155</v>
      </c>
      <c r="M18" s="238" t="str">
        <f>IF(J18="","",G18*J18)</f>
        <v/>
      </c>
      <c r="N18" s="443"/>
      <c r="O18" s="443"/>
      <c r="P18" s="443"/>
      <c r="Q18" s="443"/>
      <c r="R18" s="443"/>
      <c r="S18" s="443"/>
      <c r="T18" s="443"/>
      <c r="U18" s="443"/>
      <c r="V18" s="443"/>
      <c r="W18" s="443"/>
      <c r="X18" s="443"/>
      <c r="Y18" s="443"/>
      <c r="Z18" s="443"/>
      <c r="AA18" s="443"/>
      <c r="AB18" s="443"/>
      <c r="AC18" s="443"/>
      <c r="AD18" s="443"/>
      <c r="AE18" s="443"/>
      <c r="AF18" s="443"/>
      <c r="AG18" s="443"/>
      <c r="AH18" s="443"/>
      <c r="AI18" s="443"/>
      <c r="AJ18" s="443"/>
      <c r="AK18" s="443"/>
      <c r="AL18" s="443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</row>
    <row r="19" spans="1:92" s="115" customFormat="1" ht="14.25" customHeight="1" x14ac:dyDescent="0.35">
      <c r="A19" s="208"/>
      <c r="B19" s="222"/>
      <c r="C19" s="226"/>
      <c r="D19" s="226"/>
      <c r="E19" s="226"/>
      <c r="F19" s="216"/>
      <c r="G19" s="333"/>
      <c r="H19" s="216"/>
      <c r="I19" s="215"/>
      <c r="J19" s="216"/>
      <c r="K19" s="216"/>
      <c r="L19" s="216"/>
      <c r="M19" s="334"/>
      <c r="N19" s="443"/>
      <c r="O19" s="443"/>
      <c r="P19" s="443"/>
      <c r="Q19" s="443"/>
      <c r="R19" s="443"/>
      <c r="S19" s="443"/>
      <c r="T19" s="443"/>
      <c r="U19" s="443"/>
      <c r="V19" s="443"/>
      <c r="W19" s="443"/>
      <c r="X19" s="443"/>
      <c r="Y19" s="443"/>
      <c r="Z19" s="443"/>
      <c r="AA19" s="443"/>
      <c r="AB19" s="443"/>
      <c r="AC19" s="443"/>
      <c r="AD19" s="443"/>
      <c r="AE19" s="443"/>
      <c r="AF19" s="443"/>
      <c r="AG19" s="443"/>
      <c r="AH19" s="443"/>
      <c r="AI19" s="443"/>
      <c r="AJ19" s="443"/>
      <c r="AK19" s="443"/>
      <c r="AL19" s="443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</row>
    <row r="20" spans="1:92" s="115" customFormat="1" ht="14.25" customHeight="1" thickBot="1" x14ac:dyDescent="0.4">
      <c r="A20" s="208">
        <v>5</v>
      </c>
      <c r="B20" s="222" t="s">
        <v>259</v>
      </c>
      <c r="C20" s="226"/>
      <c r="D20" s="226"/>
      <c r="E20" s="226"/>
      <c r="F20" s="223" t="s">
        <v>155</v>
      </c>
      <c r="G20" s="237">
        <v>0</v>
      </c>
      <c r="H20" s="216" t="s">
        <v>61</v>
      </c>
      <c r="I20" s="215" t="s">
        <v>156</v>
      </c>
      <c r="J20" s="223" t="str">
        <f>IF('TC 66-204 page 1'!H28&gt;0,'TC 66-204 page 1'!H28,"")</f>
        <v/>
      </c>
      <c r="K20" s="216" t="s">
        <v>157</v>
      </c>
      <c r="L20" s="223" t="s">
        <v>155</v>
      </c>
      <c r="M20" s="238" t="str">
        <f>IF(J20="","",G20*J20)</f>
        <v/>
      </c>
      <c r="N20" s="443"/>
      <c r="O20" s="443"/>
      <c r="P20" s="443"/>
      <c r="Q20" s="443"/>
      <c r="R20" s="443"/>
      <c r="S20" s="443"/>
      <c r="T20" s="443"/>
      <c r="U20" s="443"/>
      <c r="V20" s="443"/>
      <c r="W20" s="443"/>
      <c r="X20" s="443"/>
      <c r="Y20" s="443"/>
      <c r="Z20" s="443"/>
      <c r="AA20" s="443"/>
      <c r="AB20" s="443"/>
      <c r="AC20" s="443"/>
      <c r="AD20" s="443"/>
      <c r="AE20" s="443"/>
      <c r="AF20" s="443"/>
      <c r="AG20" s="443"/>
      <c r="AH20" s="443"/>
      <c r="AI20" s="443"/>
      <c r="AJ20" s="443"/>
      <c r="AK20" s="443"/>
      <c r="AL20" s="443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</row>
    <row r="21" spans="1:92" s="115" customFormat="1" ht="14.25" customHeight="1" x14ac:dyDescent="0.35">
      <c r="A21" s="208"/>
      <c r="B21" s="222"/>
      <c r="C21" s="226"/>
      <c r="D21" s="226"/>
      <c r="E21" s="226"/>
      <c r="F21" s="216"/>
      <c r="G21" s="333"/>
      <c r="H21" s="216"/>
      <c r="I21" s="215"/>
      <c r="J21" s="216"/>
      <c r="K21" s="216"/>
      <c r="L21" s="216"/>
      <c r="M21" s="334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43"/>
      <c r="AA21" s="443"/>
      <c r="AB21" s="443"/>
      <c r="AC21" s="443"/>
      <c r="AD21" s="443"/>
      <c r="AE21" s="443"/>
      <c r="AF21" s="443"/>
      <c r="AG21" s="443"/>
      <c r="AH21" s="443"/>
      <c r="AI21" s="443"/>
      <c r="AJ21" s="443"/>
      <c r="AK21" s="443"/>
      <c r="AL21" s="443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</row>
    <row r="22" spans="1:92" s="115" customFormat="1" ht="14.25" customHeight="1" thickBot="1" x14ac:dyDescent="0.4">
      <c r="A22" s="208">
        <v>6</v>
      </c>
      <c r="B22" s="222" t="s">
        <v>260</v>
      </c>
      <c r="C22" s="226"/>
      <c r="D22" s="226"/>
      <c r="E22" s="226"/>
      <c r="F22" s="223" t="s">
        <v>155</v>
      </c>
      <c r="G22" s="237">
        <v>0</v>
      </c>
      <c r="H22" s="216" t="s">
        <v>60</v>
      </c>
      <c r="I22" s="215" t="s">
        <v>156</v>
      </c>
      <c r="J22" s="223" t="str">
        <f>IF('TC 66-204 page 1'!I28&gt;0,'TC 66-204 page 1'!I28,"")</f>
        <v/>
      </c>
      <c r="K22" s="216" t="s">
        <v>157</v>
      </c>
      <c r="L22" s="223" t="s">
        <v>155</v>
      </c>
      <c r="M22" s="238" t="str">
        <f>IF(J22="","",G22*J22)</f>
        <v/>
      </c>
      <c r="N22" s="443"/>
      <c r="O22" s="443"/>
      <c r="P22" s="443"/>
      <c r="Q22" s="443"/>
      <c r="R22" s="443"/>
      <c r="S22" s="443"/>
      <c r="T22" s="443"/>
      <c r="U22" s="443"/>
      <c r="V22" s="443"/>
      <c r="W22" s="443"/>
      <c r="X22" s="443"/>
      <c r="Y22" s="443"/>
      <c r="Z22" s="443"/>
      <c r="AA22" s="443"/>
      <c r="AB22" s="443"/>
      <c r="AC22" s="443"/>
      <c r="AD22" s="443"/>
      <c r="AE22" s="443"/>
      <c r="AF22" s="443"/>
      <c r="AG22" s="443"/>
      <c r="AH22" s="443"/>
      <c r="AI22" s="443"/>
      <c r="AJ22" s="443"/>
      <c r="AK22" s="443"/>
      <c r="AL22" s="443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</row>
    <row r="23" spans="1:92" s="115" customFormat="1" ht="14.25" customHeight="1" x14ac:dyDescent="0.35">
      <c r="A23" s="208"/>
      <c r="B23" s="222"/>
      <c r="C23" s="226"/>
      <c r="D23" s="226"/>
      <c r="E23" s="226"/>
      <c r="F23" s="216"/>
      <c r="G23" s="333"/>
      <c r="H23" s="216"/>
      <c r="I23" s="215"/>
      <c r="J23" s="216"/>
      <c r="K23" s="216"/>
      <c r="L23" s="216"/>
      <c r="M23" s="334"/>
      <c r="N23" s="443"/>
      <c r="O23" s="443"/>
      <c r="P23" s="443"/>
      <c r="Q23" s="443"/>
      <c r="R23" s="443"/>
      <c r="S23" s="443"/>
      <c r="T23" s="443"/>
      <c r="U23" s="443"/>
      <c r="V23" s="443"/>
      <c r="W23" s="443"/>
      <c r="X23" s="443"/>
      <c r="Y23" s="443"/>
      <c r="Z23" s="443"/>
      <c r="AA23" s="443"/>
      <c r="AB23" s="443"/>
      <c r="AC23" s="443"/>
      <c r="AD23" s="443"/>
      <c r="AE23" s="443"/>
      <c r="AF23" s="443"/>
      <c r="AG23" s="443"/>
      <c r="AH23" s="443"/>
      <c r="AI23" s="443"/>
      <c r="AJ23" s="443"/>
      <c r="AK23" s="443"/>
      <c r="AL23" s="443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</row>
    <row r="24" spans="1:92" s="115" customFormat="1" ht="14.25" customHeight="1" thickBot="1" x14ac:dyDescent="0.4">
      <c r="A24" s="208">
        <v>7</v>
      </c>
      <c r="B24" s="222" t="s">
        <v>261</v>
      </c>
      <c r="C24" s="226"/>
      <c r="D24" s="226"/>
      <c r="E24" s="226"/>
      <c r="F24" s="223" t="s">
        <v>155</v>
      </c>
      <c r="G24" s="237">
        <v>0</v>
      </c>
      <c r="H24" s="216" t="s">
        <v>61</v>
      </c>
      <c r="I24" s="215" t="s">
        <v>156</v>
      </c>
      <c r="J24" s="223" t="str">
        <f>IF('TC 66-204 page 1'!J28&gt;0,'TC 66-204 page 1'!J28,"")</f>
        <v/>
      </c>
      <c r="K24" s="216" t="s">
        <v>157</v>
      </c>
      <c r="L24" s="223" t="s">
        <v>155</v>
      </c>
      <c r="M24" s="238" t="str">
        <f>IF(J24="","",G24*J24)</f>
        <v/>
      </c>
      <c r="N24" s="443"/>
      <c r="O24" s="443"/>
      <c r="P24" s="443"/>
      <c r="Q24" s="443"/>
      <c r="R24" s="443"/>
      <c r="S24" s="443"/>
      <c r="T24" s="443"/>
      <c r="U24" s="443"/>
      <c r="V24" s="443"/>
      <c r="W24" s="443"/>
      <c r="X24" s="443"/>
      <c r="Y24" s="443"/>
      <c r="Z24" s="443"/>
      <c r="AA24" s="443"/>
      <c r="AB24" s="443"/>
      <c r="AC24" s="443"/>
      <c r="AD24" s="443"/>
      <c r="AE24" s="443"/>
      <c r="AF24" s="443"/>
      <c r="AG24" s="443"/>
      <c r="AH24" s="443"/>
      <c r="AI24" s="443"/>
      <c r="AJ24" s="443"/>
      <c r="AK24" s="443"/>
      <c r="AL24" s="443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</row>
    <row r="25" spans="1:92" s="115" customFormat="1" ht="14.25" customHeight="1" x14ac:dyDescent="0.35">
      <c r="A25" s="208"/>
      <c r="B25" s="222"/>
      <c r="C25" s="226"/>
      <c r="D25" s="226"/>
      <c r="E25" s="226"/>
      <c r="F25" s="216"/>
      <c r="G25" s="333"/>
      <c r="H25" s="216"/>
      <c r="I25" s="215"/>
      <c r="J25" s="216"/>
      <c r="K25" s="216"/>
      <c r="L25" s="216"/>
      <c r="M25" s="334"/>
      <c r="N25" s="443"/>
      <c r="O25" s="443"/>
      <c r="P25" s="443"/>
      <c r="Q25" s="443"/>
      <c r="R25" s="443"/>
      <c r="S25" s="443"/>
      <c r="T25" s="443"/>
      <c r="U25" s="443"/>
      <c r="V25" s="443"/>
      <c r="W25" s="443"/>
      <c r="X25" s="443"/>
      <c r="Y25" s="443"/>
      <c r="Z25" s="443"/>
      <c r="AA25" s="443"/>
      <c r="AB25" s="443"/>
      <c r="AC25" s="443"/>
      <c r="AD25" s="443"/>
      <c r="AE25" s="443"/>
      <c r="AF25" s="443"/>
      <c r="AG25" s="443"/>
      <c r="AH25" s="443"/>
      <c r="AI25" s="443"/>
      <c r="AJ25" s="443"/>
      <c r="AK25" s="443"/>
      <c r="AL25" s="443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</row>
    <row r="26" spans="1:92" s="115" customFormat="1" ht="14.25" customHeight="1" thickBot="1" x14ac:dyDescent="0.4">
      <c r="A26" s="208">
        <v>8</v>
      </c>
      <c r="B26" s="222" t="s">
        <v>365</v>
      </c>
      <c r="C26" s="226"/>
      <c r="D26" s="226"/>
      <c r="E26" s="226"/>
      <c r="F26" s="223" t="s">
        <v>155</v>
      </c>
      <c r="G26" s="237">
        <v>0</v>
      </c>
      <c r="H26" s="216" t="s">
        <v>60</v>
      </c>
      <c r="I26" s="215" t="s">
        <v>156</v>
      </c>
      <c r="J26" s="223" t="str">
        <f>IF('TC 66-204 page 1'!K28&gt;0,'TC 66-204 page 1'!K28,"")</f>
        <v/>
      </c>
      <c r="K26" s="216" t="s">
        <v>157</v>
      </c>
      <c r="L26" s="223" t="s">
        <v>155</v>
      </c>
      <c r="M26" s="238" t="str">
        <f>IF(J26="","",G26*J26)</f>
        <v/>
      </c>
      <c r="N26" s="443"/>
      <c r="O26" s="443"/>
      <c r="P26" s="443"/>
      <c r="Q26" s="443"/>
      <c r="R26" s="443"/>
      <c r="S26" s="443"/>
      <c r="T26" s="443"/>
      <c r="U26" s="443"/>
      <c r="V26" s="443"/>
      <c r="W26" s="443"/>
      <c r="X26" s="443"/>
      <c r="Y26" s="443"/>
      <c r="Z26" s="443"/>
      <c r="AA26" s="443"/>
      <c r="AB26" s="443"/>
      <c r="AC26" s="443"/>
      <c r="AD26" s="443"/>
      <c r="AE26" s="443"/>
      <c r="AF26" s="443"/>
      <c r="AG26" s="443"/>
      <c r="AH26" s="443"/>
      <c r="AI26" s="443"/>
      <c r="AJ26" s="443"/>
      <c r="AK26" s="443"/>
      <c r="AL26" s="443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</row>
    <row r="27" spans="1:92" s="115" customFormat="1" ht="14.25" customHeight="1" x14ac:dyDescent="0.35">
      <c r="A27" s="208"/>
      <c r="B27" s="222" t="s">
        <v>364</v>
      </c>
      <c r="C27" s="226"/>
      <c r="D27" s="226"/>
      <c r="E27" s="226"/>
      <c r="F27" s="216"/>
      <c r="G27" s="333"/>
      <c r="H27" s="216"/>
      <c r="I27" s="215"/>
      <c r="J27" s="216"/>
      <c r="K27" s="216"/>
      <c r="L27" s="216"/>
      <c r="M27" s="235"/>
      <c r="N27" s="443"/>
      <c r="O27" s="443"/>
      <c r="P27" s="443"/>
      <c r="Q27" s="443"/>
      <c r="R27" s="443"/>
      <c r="S27" s="443"/>
      <c r="T27" s="443"/>
      <c r="U27" s="443"/>
      <c r="V27" s="443"/>
      <c r="W27" s="443"/>
      <c r="X27" s="443"/>
      <c r="Y27" s="443"/>
      <c r="Z27" s="443"/>
      <c r="AA27" s="443"/>
      <c r="AB27" s="443"/>
      <c r="AC27" s="443"/>
      <c r="AD27" s="443"/>
      <c r="AE27" s="443"/>
      <c r="AF27" s="443"/>
      <c r="AG27" s="443"/>
      <c r="AH27" s="443"/>
      <c r="AI27" s="443"/>
      <c r="AJ27" s="443"/>
      <c r="AK27" s="443"/>
      <c r="AL27" s="443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</row>
    <row r="28" spans="1:92" s="115" customFormat="1" ht="14.25" customHeight="1" x14ac:dyDescent="0.35">
      <c r="A28" s="208"/>
      <c r="B28" s="222"/>
      <c r="C28" s="226"/>
      <c r="D28" s="226"/>
      <c r="E28" s="226"/>
      <c r="F28" s="216"/>
      <c r="G28" s="333"/>
      <c r="H28" s="216"/>
      <c r="I28" s="215"/>
      <c r="J28" s="216"/>
      <c r="K28" s="216"/>
      <c r="L28" s="216"/>
      <c r="M28" s="334"/>
      <c r="N28" s="443"/>
      <c r="O28" s="443"/>
      <c r="P28" s="443"/>
      <c r="Q28" s="443"/>
      <c r="R28" s="443"/>
      <c r="S28" s="443"/>
      <c r="T28" s="443"/>
      <c r="U28" s="443"/>
      <c r="V28" s="443"/>
      <c r="W28" s="443"/>
      <c r="X28" s="443"/>
      <c r="Y28" s="443"/>
      <c r="Z28" s="443"/>
      <c r="AA28" s="443"/>
      <c r="AB28" s="443"/>
      <c r="AC28" s="443"/>
      <c r="AD28" s="443"/>
      <c r="AE28" s="443"/>
      <c r="AF28" s="443"/>
      <c r="AG28" s="443"/>
      <c r="AH28" s="443"/>
      <c r="AI28" s="443"/>
      <c r="AJ28" s="443"/>
      <c r="AK28" s="443"/>
      <c r="AL28" s="443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</row>
    <row r="29" spans="1:92" s="115" customFormat="1" ht="14.25" customHeight="1" thickBot="1" x14ac:dyDescent="0.4">
      <c r="A29" s="208">
        <v>9</v>
      </c>
      <c r="B29" s="222" t="s">
        <v>262</v>
      </c>
      <c r="C29" s="226"/>
      <c r="D29" s="226"/>
      <c r="E29" s="226"/>
      <c r="F29" s="223" t="s">
        <v>155</v>
      </c>
      <c r="G29" s="237">
        <v>0</v>
      </c>
      <c r="H29" s="216" t="s">
        <v>62</v>
      </c>
      <c r="I29" s="215" t="s">
        <v>156</v>
      </c>
      <c r="J29" s="223" t="str">
        <f>IF('TC 66-204 page 1'!L28&gt;0,'TC 66-204 page 1'!L28,"")</f>
        <v/>
      </c>
      <c r="K29" s="216" t="s">
        <v>157</v>
      </c>
      <c r="L29" s="223" t="s">
        <v>155</v>
      </c>
      <c r="M29" s="238" t="str">
        <f>IF(J29="","",G29*J29)</f>
        <v/>
      </c>
      <c r="N29" s="443"/>
      <c r="O29" s="443"/>
      <c r="P29" s="443"/>
      <c r="Q29" s="443"/>
      <c r="R29" s="443"/>
      <c r="S29" s="443"/>
      <c r="T29" s="443"/>
      <c r="U29" s="443"/>
      <c r="V29" s="443"/>
      <c r="W29" s="443"/>
      <c r="X29" s="443"/>
      <c r="Y29" s="443"/>
      <c r="Z29" s="443"/>
      <c r="AA29" s="443"/>
      <c r="AB29" s="443"/>
      <c r="AC29" s="443"/>
      <c r="AD29" s="443"/>
      <c r="AE29" s="443"/>
      <c r="AF29" s="443"/>
      <c r="AG29" s="443"/>
      <c r="AH29" s="443"/>
      <c r="AI29" s="443"/>
      <c r="AJ29" s="443"/>
      <c r="AK29" s="443"/>
      <c r="AL29" s="443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</row>
    <row r="30" spans="1:92" s="115" customFormat="1" ht="14.25" customHeight="1" x14ac:dyDescent="0.35">
      <c r="A30" s="208"/>
      <c r="B30" s="222"/>
      <c r="C30" s="226"/>
      <c r="D30" s="226"/>
      <c r="E30" s="226"/>
      <c r="F30" s="216"/>
      <c r="G30" s="333"/>
      <c r="H30" s="216"/>
      <c r="I30" s="215"/>
      <c r="J30" s="216"/>
      <c r="K30" s="216"/>
      <c r="L30" s="216"/>
      <c r="M30" s="334"/>
      <c r="N30" s="443"/>
      <c r="O30" s="443"/>
      <c r="P30" s="443"/>
      <c r="Q30" s="443"/>
      <c r="R30" s="443"/>
      <c r="S30" s="443"/>
      <c r="T30" s="443"/>
      <c r="U30" s="443"/>
      <c r="V30" s="443"/>
      <c r="W30" s="443"/>
      <c r="X30" s="443"/>
      <c r="Y30" s="443"/>
      <c r="Z30" s="443"/>
      <c r="AA30" s="443"/>
      <c r="AB30" s="443"/>
      <c r="AC30" s="443"/>
      <c r="AD30" s="443"/>
      <c r="AE30" s="443"/>
      <c r="AF30" s="443"/>
      <c r="AG30" s="443"/>
      <c r="AH30" s="443"/>
      <c r="AI30" s="443"/>
      <c r="AJ30" s="443"/>
      <c r="AK30" s="443"/>
      <c r="AL30" s="443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</row>
    <row r="31" spans="1:92" s="117" customFormat="1" ht="14.25" customHeight="1" thickBot="1" x14ac:dyDescent="0.4">
      <c r="A31" s="209">
        <v>10</v>
      </c>
      <c r="B31" s="222" t="s">
        <v>263</v>
      </c>
      <c r="C31" s="222"/>
      <c r="D31" s="222"/>
      <c r="E31" s="226"/>
      <c r="F31" s="223" t="s">
        <v>155</v>
      </c>
      <c r="G31" s="237">
        <v>0</v>
      </c>
      <c r="H31" s="216" t="s">
        <v>62</v>
      </c>
      <c r="I31" s="215" t="s">
        <v>156</v>
      </c>
      <c r="J31" s="230" t="str">
        <f>IF('TC 66-204 page 1'!M28&gt;0,'TC 66-204 page 1'!M28,"")</f>
        <v/>
      </c>
      <c r="K31" s="216" t="s">
        <v>157</v>
      </c>
      <c r="L31" s="223" t="s">
        <v>155</v>
      </c>
      <c r="M31" s="238" t="str">
        <f>IF(J31="","",G31*J31)</f>
        <v/>
      </c>
      <c r="N31" s="443"/>
      <c r="O31" s="443"/>
      <c r="P31" s="443"/>
      <c r="Q31" s="443"/>
      <c r="R31" s="443"/>
      <c r="S31" s="443"/>
      <c r="T31" s="443"/>
      <c r="U31" s="443"/>
      <c r="V31" s="443"/>
      <c r="W31" s="443"/>
      <c r="X31" s="443"/>
      <c r="Y31" s="443"/>
      <c r="Z31" s="443"/>
      <c r="AA31" s="443"/>
      <c r="AB31" s="443"/>
      <c r="AC31" s="443"/>
      <c r="AD31" s="443"/>
      <c r="AE31" s="443"/>
      <c r="AF31" s="443"/>
      <c r="AG31" s="443"/>
      <c r="AH31" s="443"/>
      <c r="AI31" s="443"/>
      <c r="AJ31" s="443"/>
      <c r="AK31" s="443"/>
      <c r="AL31" s="443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</row>
    <row r="32" spans="1:92" s="117" customFormat="1" ht="14.25" customHeight="1" x14ac:dyDescent="0.35">
      <c r="A32" s="209"/>
      <c r="B32" s="222" t="s">
        <v>364</v>
      </c>
      <c r="C32" s="226"/>
      <c r="D32" s="226"/>
      <c r="E32" s="226"/>
      <c r="F32" s="216"/>
      <c r="G32" s="333"/>
      <c r="H32" s="216"/>
      <c r="I32" s="215"/>
      <c r="J32" s="216"/>
      <c r="K32" s="216"/>
      <c r="L32" s="216"/>
      <c r="M32" s="334"/>
      <c r="N32" s="443"/>
      <c r="O32" s="443"/>
      <c r="P32" s="443"/>
      <c r="Q32" s="443"/>
      <c r="R32" s="443"/>
      <c r="S32" s="443"/>
      <c r="T32" s="443"/>
      <c r="U32" s="443"/>
      <c r="V32" s="443"/>
      <c r="W32" s="443"/>
      <c r="X32" s="443"/>
      <c r="Y32" s="443"/>
      <c r="Z32" s="443"/>
      <c r="AA32" s="443"/>
      <c r="AB32" s="443"/>
      <c r="AC32" s="443"/>
      <c r="AD32" s="443"/>
      <c r="AE32" s="443"/>
      <c r="AF32" s="443"/>
      <c r="AG32" s="443"/>
      <c r="AH32" s="443"/>
      <c r="AI32" s="443"/>
      <c r="AJ32" s="443"/>
      <c r="AK32" s="443"/>
      <c r="AL32" s="443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</row>
    <row r="33" spans="1:92" s="117" customFormat="1" ht="14.25" customHeight="1" x14ac:dyDescent="0.35">
      <c r="A33" s="209"/>
      <c r="B33" s="222"/>
      <c r="C33" s="226"/>
      <c r="D33" s="226"/>
      <c r="E33" s="226"/>
      <c r="F33" s="216"/>
      <c r="G33" s="333"/>
      <c r="H33" s="216"/>
      <c r="I33" s="215"/>
      <c r="J33" s="216"/>
      <c r="K33" s="216"/>
      <c r="L33" s="216"/>
      <c r="M33" s="334"/>
      <c r="N33" s="443"/>
      <c r="O33" s="443"/>
      <c r="P33" s="443"/>
      <c r="Q33" s="443"/>
      <c r="R33" s="443"/>
      <c r="S33" s="443"/>
      <c r="T33" s="443"/>
      <c r="U33" s="443"/>
      <c r="V33" s="443"/>
      <c r="W33" s="443"/>
      <c r="X33" s="443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  <c r="AJ33" s="443"/>
      <c r="AK33" s="443"/>
      <c r="AL33" s="443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</row>
    <row r="34" spans="1:92" s="115" customFormat="1" ht="14.25" customHeight="1" thickBot="1" x14ac:dyDescent="0.4">
      <c r="A34" s="209">
        <v>11</v>
      </c>
      <c r="B34" s="222" t="s">
        <v>264</v>
      </c>
      <c r="C34" s="226"/>
      <c r="D34" s="226"/>
      <c r="E34" s="226"/>
      <c r="F34" s="223" t="s">
        <v>155</v>
      </c>
      <c r="G34" s="237">
        <v>0</v>
      </c>
      <c r="H34" s="216" t="s">
        <v>64</v>
      </c>
      <c r="I34" s="215" t="s">
        <v>156</v>
      </c>
      <c r="J34" s="223" t="str">
        <f>IF('TC 66-204 page 1'!N28&gt;0,'TC 66-204 page 1'!N28,"")</f>
        <v/>
      </c>
      <c r="K34" s="216" t="s">
        <v>157</v>
      </c>
      <c r="L34" s="223" t="s">
        <v>155</v>
      </c>
      <c r="M34" s="238" t="str">
        <f>IF(J34="","",G34*J34)</f>
        <v/>
      </c>
      <c r="N34" s="443"/>
      <c r="O34" s="443"/>
      <c r="P34" s="443"/>
      <c r="Q34" s="443"/>
      <c r="R34" s="443"/>
      <c r="S34" s="443"/>
      <c r="T34" s="443"/>
      <c r="U34" s="443"/>
      <c r="V34" s="443"/>
      <c r="W34" s="443"/>
      <c r="X34" s="443"/>
      <c r="Y34" s="443"/>
      <c r="Z34" s="443"/>
      <c r="AA34" s="443"/>
      <c r="AB34" s="443"/>
      <c r="AC34" s="443"/>
      <c r="AD34" s="443"/>
      <c r="AE34" s="443"/>
      <c r="AF34" s="443"/>
      <c r="AG34" s="443"/>
      <c r="AH34" s="443"/>
      <c r="AI34" s="443"/>
      <c r="AJ34" s="443"/>
      <c r="AK34" s="443"/>
      <c r="AL34" s="443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</row>
    <row r="35" spans="1:92" s="115" customFormat="1" ht="14.25" customHeight="1" x14ac:dyDescent="0.35">
      <c r="A35" s="209"/>
      <c r="B35" s="222"/>
      <c r="C35" s="226"/>
      <c r="D35" s="226"/>
      <c r="E35" s="226"/>
      <c r="F35" s="216"/>
      <c r="G35" s="333"/>
      <c r="H35" s="216"/>
      <c r="I35" s="215"/>
      <c r="J35" s="216"/>
      <c r="K35" s="216"/>
      <c r="L35" s="216"/>
      <c r="M35" s="334"/>
      <c r="N35" s="443"/>
      <c r="O35" s="443"/>
      <c r="P35" s="443"/>
      <c r="Q35" s="443"/>
      <c r="R35" s="443"/>
      <c r="S35" s="443"/>
      <c r="T35" s="443"/>
      <c r="U35" s="443"/>
      <c r="V35" s="443"/>
      <c r="W35" s="443"/>
      <c r="X35" s="443"/>
      <c r="Y35" s="443"/>
      <c r="Z35" s="443"/>
      <c r="AA35" s="443"/>
      <c r="AB35" s="443"/>
      <c r="AC35" s="443"/>
      <c r="AD35" s="443"/>
      <c r="AE35" s="443"/>
      <c r="AF35" s="443"/>
      <c r="AG35" s="443"/>
      <c r="AH35" s="443"/>
      <c r="AI35" s="443"/>
      <c r="AJ35" s="443"/>
      <c r="AK35" s="443"/>
      <c r="AL35" s="443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</row>
    <row r="36" spans="1:92" s="115" customFormat="1" ht="14.25" customHeight="1" thickBot="1" x14ac:dyDescent="0.4">
      <c r="A36" s="209">
        <v>12</v>
      </c>
      <c r="B36" s="222" t="s">
        <v>265</v>
      </c>
      <c r="C36" s="226"/>
      <c r="D36" s="226"/>
      <c r="E36" s="226"/>
      <c r="F36" s="223" t="s">
        <v>155</v>
      </c>
      <c r="G36" s="237">
        <v>0</v>
      </c>
      <c r="H36" s="216" t="s">
        <v>60</v>
      </c>
      <c r="I36" s="215" t="s">
        <v>156</v>
      </c>
      <c r="J36" s="223" t="str">
        <f>IF('TC 66-204 page 1'!O28&gt;0,'TC 66-204 page 1'!O28,"")</f>
        <v/>
      </c>
      <c r="K36" s="216" t="s">
        <v>157</v>
      </c>
      <c r="L36" s="223" t="s">
        <v>155</v>
      </c>
      <c r="M36" s="238" t="str">
        <f>IF(J36="","",G36*J36)</f>
        <v/>
      </c>
      <c r="N36" s="443"/>
      <c r="O36" s="443"/>
      <c r="P36" s="443"/>
      <c r="Q36" s="443"/>
      <c r="R36" s="443"/>
      <c r="S36" s="443"/>
      <c r="T36" s="443"/>
      <c r="U36" s="443"/>
      <c r="V36" s="443"/>
      <c r="W36" s="443"/>
      <c r="X36" s="443"/>
      <c r="Y36" s="443"/>
      <c r="Z36" s="443"/>
      <c r="AA36" s="443"/>
      <c r="AB36" s="443"/>
      <c r="AC36" s="443"/>
      <c r="AD36" s="443"/>
      <c r="AE36" s="443"/>
      <c r="AF36" s="443"/>
      <c r="AG36" s="443"/>
      <c r="AH36" s="443"/>
      <c r="AI36" s="443"/>
      <c r="AJ36" s="443"/>
      <c r="AK36" s="443"/>
      <c r="AL36" s="443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</row>
    <row r="37" spans="1:92" s="115" customFormat="1" ht="14.25" customHeight="1" x14ac:dyDescent="0.35">
      <c r="A37" s="209"/>
      <c r="B37" s="222"/>
      <c r="C37" s="226"/>
      <c r="D37" s="226"/>
      <c r="E37" s="226"/>
      <c r="F37" s="216"/>
      <c r="G37" s="333"/>
      <c r="H37" s="216"/>
      <c r="I37" s="215"/>
      <c r="J37" s="216"/>
      <c r="K37" s="216"/>
      <c r="L37" s="216"/>
      <c r="M37" s="334"/>
      <c r="N37" s="443"/>
      <c r="O37" s="443"/>
      <c r="P37" s="443"/>
      <c r="Q37" s="443"/>
      <c r="R37" s="443"/>
      <c r="S37" s="443"/>
      <c r="T37" s="443"/>
      <c r="U37" s="443"/>
      <c r="V37" s="443"/>
      <c r="W37" s="443"/>
      <c r="X37" s="443"/>
      <c r="Y37" s="443"/>
      <c r="Z37" s="443"/>
      <c r="AA37" s="443"/>
      <c r="AB37" s="443"/>
      <c r="AC37" s="443"/>
      <c r="AD37" s="443"/>
      <c r="AE37" s="443"/>
      <c r="AF37" s="443"/>
      <c r="AG37" s="443"/>
      <c r="AH37" s="443"/>
      <c r="AI37" s="443"/>
      <c r="AJ37" s="443"/>
      <c r="AK37" s="443"/>
      <c r="AL37" s="443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</row>
    <row r="38" spans="1:92" s="115" customFormat="1" ht="14.25" customHeight="1" thickBot="1" x14ac:dyDescent="0.4">
      <c r="A38" s="209">
        <v>13</v>
      </c>
      <c r="B38" s="222" t="s">
        <v>266</v>
      </c>
      <c r="C38" s="226"/>
      <c r="D38" s="226"/>
      <c r="E38" s="226"/>
      <c r="F38" s="223" t="s">
        <v>155</v>
      </c>
      <c r="G38" s="237">
        <v>0</v>
      </c>
      <c r="H38" s="216" t="s">
        <v>60</v>
      </c>
      <c r="I38" s="215" t="s">
        <v>156</v>
      </c>
      <c r="J38" s="223" t="str">
        <f>IF('TC 66-204 page 1'!P28&gt;0,'TC 66-204 page 1'!P28,"")</f>
        <v/>
      </c>
      <c r="K38" s="216" t="s">
        <v>157</v>
      </c>
      <c r="L38" s="223" t="s">
        <v>155</v>
      </c>
      <c r="M38" s="238" t="str">
        <f>IF(J38="","",G38*J38)</f>
        <v/>
      </c>
      <c r="N38" s="443"/>
      <c r="O38" s="443"/>
      <c r="P38" s="443"/>
      <c r="Q38" s="443"/>
      <c r="R38" s="443"/>
      <c r="S38" s="443"/>
      <c r="T38" s="443"/>
      <c r="U38" s="443"/>
      <c r="V38" s="443"/>
      <c r="W38" s="443"/>
      <c r="X38" s="443"/>
      <c r="Y38" s="443"/>
      <c r="Z38" s="443"/>
      <c r="AA38" s="443"/>
      <c r="AB38" s="443"/>
      <c r="AC38" s="443"/>
      <c r="AD38" s="443"/>
      <c r="AE38" s="443"/>
      <c r="AF38" s="443"/>
      <c r="AG38" s="443"/>
      <c r="AH38" s="443"/>
      <c r="AI38" s="443"/>
      <c r="AJ38" s="443"/>
      <c r="AK38" s="443"/>
      <c r="AL38" s="443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</row>
    <row r="39" spans="1:92" s="115" customFormat="1" ht="14.25" customHeight="1" x14ac:dyDescent="0.35">
      <c r="A39" s="209"/>
      <c r="B39" s="222"/>
      <c r="C39" s="226"/>
      <c r="D39" s="226"/>
      <c r="E39" s="226"/>
      <c r="F39" s="216"/>
      <c r="G39" s="333"/>
      <c r="H39" s="216"/>
      <c r="I39" s="215"/>
      <c r="J39" s="216"/>
      <c r="K39" s="216"/>
      <c r="L39" s="216"/>
      <c r="M39" s="334"/>
      <c r="N39" s="443"/>
      <c r="O39" s="443"/>
      <c r="P39" s="443"/>
      <c r="Q39" s="443"/>
      <c r="R39" s="443"/>
      <c r="S39" s="443"/>
      <c r="T39" s="443"/>
      <c r="U39" s="443"/>
      <c r="V39" s="443"/>
      <c r="W39" s="443"/>
      <c r="X39" s="443"/>
      <c r="Y39" s="443"/>
      <c r="Z39" s="443"/>
      <c r="AA39" s="443"/>
      <c r="AB39" s="443"/>
      <c r="AC39" s="443"/>
      <c r="AD39" s="443"/>
      <c r="AE39" s="443"/>
      <c r="AF39" s="443"/>
      <c r="AG39" s="443"/>
      <c r="AH39" s="443"/>
      <c r="AI39" s="443"/>
      <c r="AJ39" s="443"/>
      <c r="AK39" s="443"/>
      <c r="AL39" s="443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8"/>
      <c r="BS39" s="118"/>
      <c r="BT39" s="118"/>
      <c r="BU39" s="118"/>
      <c r="BV39" s="118"/>
      <c r="BW39" s="118"/>
      <c r="BX39" s="118"/>
      <c r="BY39" s="118"/>
      <c r="BZ39" s="118"/>
      <c r="CA39" s="118"/>
      <c r="CB39" s="118"/>
      <c r="CC39" s="118"/>
      <c r="CD39" s="118"/>
      <c r="CE39" s="118"/>
      <c r="CF39" s="118"/>
      <c r="CG39" s="118"/>
      <c r="CH39" s="118"/>
      <c r="CI39" s="118"/>
      <c r="CJ39" s="118"/>
      <c r="CK39" s="118"/>
      <c r="CL39" s="118"/>
      <c r="CM39" s="118"/>
      <c r="CN39" s="118"/>
    </row>
    <row r="40" spans="1:92" s="115" customFormat="1" ht="14.25" customHeight="1" thickBot="1" x14ac:dyDescent="0.4">
      <c r="A40" s="209">
        <v>14</v>
      </c>
      <c r="B40" s="222" t="s">
        <v>267</v>
      </c>
      <c r="C40" s="226"/>
      <c r="D40" s="226"/>
      <c r="E40" s="226"/>
      <c r="F40" s="223" t="s">
        <v>155</v>
      </c>
      <c r="G40" s="237">
        <v>0</v>
      </c>
      <c r="H40" s="216" t="s">
        <v>60</v>
      </c>
      <c r="I40" s="215" t="s">
        <v>156</v>
      </c>
      <c r="J40" s="223" t="str">
        <f>IF('TC 66-204 page 1'!Q28&gt;0,'TC 66-204 page 1'!Q28,"")</f>
        <v/>
      </c>
      <c r="K40" s="216" t="s">
        <v>157</v>
      </c>
      <c r="L40" s="223" t="s">
        <v>155</v>
      </c>
      <c r="M40" s="238" t="str">
        <f>IF(J40="","",G40*J40)</f>
        <v/>
      </c>
      <c r="N40" s="443"/>
      <c r="O40" s="443"/>
      <c r="P40" s="443"/>
      <c r="Q40" s="443"/>
      <c r="R40" s="443"/>
      <c r="S40" s="443"/>
      <c r="T40" s="443"/>
      <c r="U40" s="443"/>
      <c r="V40" s="443"/>
      <c r="W40" s="443"/>
      <c r="X40" s="443"/>
      <c r="Y40" s="443"/>
      <c r="Z40" s="443"/>
      <c r="AA40" s="443"/>
      <c r="AB40" s="443"/>
      <c r="AC40" s="443"/>
      <c r="AD40" s="443"/>
      <c r="AE40" s="443"/>
      <c r="AF40" s="443"/>
      <c r="AG40" s="443"/>
      <c r="AH40" s="443"/>
      <c r="AI40" s="443"/>
      <c r="AJ40" s="443"/>
      <c r="AK40" s="443"/>
      <c r="AL40" s="443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</row>
    <row r="41" spans="1:92" s="115" customFormat="1" ht="14.25" customHeight="1" x14ac:dyDescent="0.35">
      <c r="A41" s="209"/>
      <c r="B41" s="222"/>
      <c r="C41" s="226"/>
      <c r="D41" s="226"/>
      <c r="E41" s="226"/>
      <c r="F41" s="216"/>
      <c r="G41" s="333"/>
      <c r="H41" s="216"/>
      <c r="I41" s="215"/>
      <c r="J41" s="216"/>
      <c r="K41" s="216"/>
      <c r="L41" s="216"/>
      <c r="M41" s="334"/>
      <c r="N41" s="443"/>
      <c r="O41" s="443"/>
      <c r="P41" s="443"/>
      <c r="Q41" s="443"/>
      <c r="R41" s="443"/>
      <c r="S41" s="443"/>
      <c r="T41" s="443"/>
      <c r="U41" s="443"/>
      <c r="V41" s="443"/>
      <c r="W41" s="443"/>
      <c r="X41" s="443"/>
      <c r="Y41" s="443"/>
      <c r="Z41" s="443"/>
      <c r="AA41" s="443"/>
      <c r="AB41" s="443"/>
      <c r="AC41" s="443"/>
      <c r="AD41" s="443"/>
      <c r="AE41" s="443"/>
      <c r="AF41" s="443"/>
      <c r="AG41" s="443"/>
      <c r="AH41" s="443"/>
      <c r="AI41" s="443"/>
      <c r="AJ41" s="443"/>
      <c r="AK41" s="443"/>
      <c r="AL41" s="443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</row>
    <row r="42" spans="1:92" s="115" customFormat="1" ht="14.25" customHeight="1" thickBot="1" x14ac:dyDescent="0.4">
      <c r="A42" s="209">
        <v>15</v>
      </c>
      <c r="B42" s="222" t="s">
        <v>268</v>
      </c>
      <c r="C42" s="222"/>
      <c r="D42" s="222"/>
      <c r="E42" s="226"/>
      <c r="F42" s="223" t="s">
        <v>155</v>
      </c>
      <c r="G42" s="237">
        <v>0</v>
      </c>
      <c r="H42" s="216" t="s">
        <v>60</v>
      </c>
      <c r="I42" s="215" t="s">
        <v>156</v>
      </c>
      <c r="J42" s="223" t="str">
        <f>IF('TC 66-204 page 1'!R28&gt;0,'TC 66-204 page 1'!R28,"")</f>
        <v/>
      </c>
      <c r="K42" s="216" t="s">
        <v>157</v>
      </c>
      <c r="L42" s="223" t="s">
        <v>155</v>
      </c>
      <c r="M42" s="238" t="str">
        <f>IF(J42="","",G42*J42)</f>
        <v/>
      </c>
      <c r="N42" s="443"/>
      <c r="O42" s="443"/>
      <c r="P42" s="443"/>
      <c r="Q42" s="443"/>
      <c r="R42" s="443"/>
      <c r="S42" s="443"/>
      <c r="T42" s="443"/>
      <c r="U42" s="443"/>
      <c r="V42" s="443"/>
      <c r="W42" s="443"/>
      <c r="X42" s="443"/>
      <c r="Y42" s="443"/>
      <c r="Z42" s="443"/>
      <c r="AA42" s="443"/>
      <c r="AB42" s="443"/>
      <c r="AC42" s="443"/>
      <c r="AD42" s="443"/>
      <c r="AE42" s="443"/>
      <c r="AF42" s="443"/>
      <c r="AG42" s="443"/>
      <c r="AH42" s="443"/>
      <c r="AI42" s="443"/>
      <c r="AJ42" s="443"/>
      <c r="AK42" s="443"/>
      <c r="AL42" s="443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S42" s="118"/>
      <c r="BT42" s="118"/>
      <c r="BU42" s="118"/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18"/>
      <c r="CG42" s="118"/>
      <c r="CH42" s="118"/>
      <c r="CI42" s="118"/>
      <c r="CJ42" s="118"/>
      <c r="CK42" s="118"/>
      <c r="CL42" s="118"/>
      <c r="CM42" s="118"/>
      <c r="CN42" s="118"/>
    </row>
    <row r="43" spans="1:92" s="115" customFormat="1" ht="14.25" customHeight="1" x14ac:dyDescent="0.35">
      <c r="A43" s="209"/>
      <c r="B43" s="222"/>
      <c r="C43" s="226"/>
      <c r="D43" s="226"/>
      <c r="E43" s="226"/>
      <c r="F43" s="216"/>
      <c r="G43" s="333"/>
      <c r="H43" s="216"/>
      <c r="I43" s="215"/>
      <c r="J43" s="216"/>
      <c r="K43" s="216"/>
      <c r="L43" s="216"/>
      <c r="M43" s="334"/>
      <c r="N43" s="443"/>
      <c r="O43" s="443"/>
      <c r="P43" s="443"/>
      <c r="Q43" s="443"/>
      <c r="R43" s="443"/>
      <c r="S43" s="443"/>
      <c r="T43" s="443"/>
      <c r="U43" s="443"/>
      <c r="V43" s="443"/>
      <c r="W43" s="443"/>
      <c r="X43" s="443"/>
      <c r="Y43" s="443"/>
      <c r="Z43" s="443"/>
      <c r="AA43" s="443"/>
      <c r="AB43" s="443"/>
      <c r="AC43" s="443"/>
      <c r="AD43" s="443"/>
      <c r="AE43" s="443"/>
      <c r="AF43" s="443"/>
      <c r="AG43" s="443"/>
      <c r="AH43" s="443"/>
      <c r="AI43" s="443"/>
      <c r="AJ43" s="443"/>
      <c r="AK43" s="443"/>
      <c r="AL43" s="443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8"/>
      <c r="BS43" s="118"/>
      <c r="BT43" s="118"/>
      <c r="BU43" s="118"/>
      <c r="BV43" s="118"/>
      <c r="BW43" s="118"/>
      <c r="BX43" s="118"/>
      <c r="BY43" s="118"/>
      <c r="BZ43" s="118"/>
      <c r="CA43" s="118"/>
      <c r="CB43" s="118"/>
      <c r="CC43" s="118"/>
      <c r="CD43" s="118"/>
      <c r="CE43" s="118"/>
      <c r="CF43" s="118"/>
      <c r="CG43" s="118"/>
      <c r="CH43" s="118"/>
      <c r="CI43" s="118"/>
      <c r="CJ43" s="118"/>
      <c r="CK43" s="118"/>
      <c r="CL43" s="118"/>
      <c r="CM43" s="118"/>
      <c r="CN43" s="118"/>
    </row>
    <row r="44" spans="1:92" s="115" customFormat="1" ht="14.25" customHeight="1" thickBot="1" x14ac:dyDescent="0.4">
      <c r="A44" s="209">
        <v>16</v>
      </c>
      <c r="B44" s="222" t="s">
        <v>269</v>
      </c>
      <c r="C44" s="222"/>
      <c r="D44" s="222"/>
      <c r="E44" s="226"/>
      <c r="F44" s="223" t="s">
        <v>155</v>
      </c>
      <c r="G44" s="237">
        <v>0</v>
      </c>
      <c r="H44" s="216" t="s">
        <v>60</v>
      </c>
      <c r="I44" s="215" t="s">
        <v>156</v>
      </c>
      <c r="J44" s="223" t="str">
        <f>IF('TC 66-204 page 1'!S28&gt;0,'TC 66-204 page 1'!S28,"")</f>
        <v/>
      </c>
      <c r="K44" s="216" t="s">
        <v>157</v>
      </c>
      <c r="L44" s="223" t="s">
        <v>155</v>
      </c>
      <c r="M44" s="238" t="str">
        <f>IF(J44="","",G44*J44)</f>
        <v/>
      </c>
      <c r="N44" s="443"/>
      <c r="O44" s="443"/>
      <c r="P44" s="443"/>
      <c r="Q44" s="443"/>
      <c r="R44" s="443"/>
      <c r="S44" s="443"/>
      <c r="T44" s="443"/>
      <c r="U44" s="443"/>
      <c r="V44" s="443"/>
      <c r="W44" s="443"/>
      <c r="X44" s="443"/>
      <c r="Y44" s="443"/>
      <c r="Z44" s="443"/>
      <c r="AA44" s="443"/>
      <c r="AB44" s="443"/>
      <c r="AC44" s="443"/>
      <c r="AD44" s="443"/>
      <c r="AE44" s="443"/>
      <c r="AF44" s="443"/>
      <c r="AG44" s="443"/>
      <c r="AH44" s="443"/>
      <c r="AI44" s="443"/>
      <c r="AJ44" s="443"/>
      <c r="AK44" s="443"/>
      <c r="AL44" s="443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8"/>
      <c r="BW44" s="118"/>
      <c r="BX44" s="118"/>
      <c r="BY44" s="118"/>
      <c r="BZ44" s="118"/>
      <c r="CA44" s="118"/>
      <c r="CB44" s="118"/>
      <c r="CC44" s="118"/>
      <c r="CD44" s="118"/>
      <c r="CE44" s="118"/>
      <c r="CF44" s="118"/>
      <c r="CG44" s="118"/>
      <c r="CH44" s="118"/>
      <c r="CI44" s="118"/>
      <c r="CJ44" s="118"/>
      <c r="CK44" s="118"/>
      <c r="CL44" s="118"/>
      <c r="CM44" s="118"/>
      <c r="CN44" s="118"/>
    </row>
    <row r="45" spans="1:92" s="119" customFormat="1" ht="14.25" customHeight="1" x14ac:dyDescent="0.35">
      <c r="A45" s="209"/>
      <c r="B45" s="222"/>
      <c r="C45" s="226"/>
      <c r="D45" s="226"/>
      <c r="E45" s="226"/>
      <c r="F45" s="216"/>
      <c r="G45" s="333"/>
      <c r="H45" s="216"/>
      <c r="I45" s="231"/>
      <c r="J45" s="216"/>
      <c r="K45" s="232"/>
      <c r="L45" s="216"/>
      <c r="M45" s="235"/>
      <c r="N45" s="443"/>
      <c r="O45" s="443"/>
      <c r="P45" s="443"/>
      <c r="Q45" s="443"/>
      <c r="R45" s="443"/>
      <c r="S45" s="443"/>
      <c r="T45" s="443"/>
      <c r="U45" s="443"/>
      <c r="V45" s="443"/>
      <c r="W45" s="443"/>
      <c r="X45" s="443"/>
      <c r="Y45" s="443"/>
      <c r="Z45" s="443"/>
      <c r="AA45" s="443"/>
      <c r="AB45" s="443"/>
      <c r="AC45" s="443"/>
      <c r="AD45" s="443"/>
      <c r="AE45" s="443"/>
      <c r="AF45" s="443"/>
      <c r="AG45" s="443"/>
      <c r="AH45" s="443"/>
      <c r="AI45" s="443"/>
      <c r="AJ45" s="443"/>
      <c r="AK45" s="443"/>
      <c r="AL45" s="443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S45" s="118"/>
      <c r="BT45" s="118"/>
      <c r="BU45" s="118"/>
      <c r="BV45" s="118"/>
      <c r="BW45" s="118"/>
      <c r="BX45" s="118"/>
      <c r="BY45" s="118"/>
      <c r="BZ45" s="118"/>
      <c r="CA45" s="118"/>
      <c r="CB45" s="118"/>
      <c r="CC45" s="118"/>
      <c r="CD45" s="118"/>
      <c r="CE45" s="118"/>
      <c r="CF45" s="118"/>
      <c r="CG45" s="118"/>
      <c r="CH45" s="118"/>
      <c r="CI45" s="118"/>
      <c r="CJ45" s="118"/>
      <c r="CK45" s="118"/>
      <c r="CL45" s="118"/>
      <c r="CM45" s="118"/>
      <c r="CN45" s="118"/>
    </row>
    <row r="46" spans="1:92" s="115" customFormat="1" ht="14.25" customHeight="1" thickBot="1" x14ac:dyDescent="0.4">
      <c r="A46" s="209">
        <v>17</v>
      </c>
      <c r="B46" s="222" t="s">
        <v>270</v>
      </c>
      <c r="C46" s="226"/>
      <c r="D46" s="226"/>
      <c r="E46" s="226"/>
      <c r="F46" s="223" t="s">
        <v>155</v>
      </c>
      <c r="G46" s="237">
        <v>0</v>
      </c>
      <c r="H46" s="216" t="s">
        <v>61</v>
      </c>
      <c r="I46" s="215" t="s">
        <v>156</v>
      </c>
      <c r="J46" s="223" t="str">
        <f>IF('TC 66-204 page 2'!D28&gt;0,'TC 66-204 page 2'!D28,"")</f>
        <v/>
      </c>
      <c r="K46" s="216" t="s">
        <v>157</v>
      </c>
      <c r="L46" s="223" t="s">
        <v>155</v>
      </c>
      <c r="M46" s="238" t="str">
        <f>IF(J46="","",G46*J46)</f>
        <v/>
      </c>
      <c r="N46" s="443"/>
      <c r="O46" s="443"/>
      <c r="P46" s="443"/>
      <c r="Q46" s="443"/>
      <c r="R46" s="443"/>
      <c r="S46" s="443"/>
      <c r="T46" s="443"/>
      <c r="U46" s="443"/>
      <c r="V46" s="443"/>
      <c r="W46" s="443"/>
      <c r="X46" s="443"/>
      <c r="Y46" s="443"/>
      <c r="Z46" s="443"/>
      <c r="AA46" s="443"/>
      <c r="AB46" s="443"/>
      <c r="AC46" s="443"/>
      <c r="AD46" s="443"/>
      <c r="AE46" s="443"/>
      <c r="AF46" s="443"/>
      <c r="AG46" s="443"/>
      <c r="AH46" s="443"/>
      <c r="AI46" s="443"/>
      <c r="AJ46" s="443"/>
      <c r="AK46" s="443"/>
      <c r="AL46" s="443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8"/>
      <c r="CN46" s="118"/>
    </row>
    <row r="47" spans="1:92" s="115" customFormat="1" ht="14.25" customHeight="1" x14ac:dyDescent="0.35">
      <c r="A47" s="209"/>
      <c r="B47" s="222"/>
      <c r="C47" s="226"/>
      <c r="D47" s="226"/>
      <c r="E47" s="226"/>
      <c r="F47" s="216"/>
      <c r="G47" s="333"/>
      <c r="H47" s="216"/>
      <c r="I47" s="215"/>
      <c r="J47" s="216"/>
      <c r="K47" s="216"/>
      <c r="L47" s="216"/>
      <c r="M47" s="334"/>
      <c r="N47" s="443"/>
      <c r="O47" s="443"/>
      <c r="P47" s="443"/>
      <c r="Q47" s="443"/>
      <c r="R47" s="443"/>
      <c r="S47" s="443"/>
      <c r="T47" s="443"/>
      <c r="U47" s="443"/>
      <c r="V47" s="443"/>
      <c r="W47" s="443"/>
      <c r="X47" s="443"/>
      <c r="Y47" s="443"/>
      <c r="Z47" s="443"/>
      <c r="AA47" s="443"/>
      <c r="AB47" s="443"/>
      <c r="AC47" s="443"/>
      <c r="AD47" s="443"/>
      <c r="AE47" s="443"/>
      <c r="AF47" s="443"/>
      <c r="AG47" s="443"/>
      <c r="AH47" s="443"/>
      <c r="AI47" s="443"/>
      <c r="AJ47" s="443"/>
      <c r="AK47" s="443"/>
      <c r="AL47" s="443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8"/>
      <c r="BS47" s="118"/>
      <c r="BT47" s="118"/>
      <c r="BU47" s="118"/>
      <c r="BV47" s="118"/>
      <c r="BW47" s="118"/>
      <c r="BX47" s="118"/>
      <c r="BY47" s="118"/>
      <c r="BZ47" s="118"/>
      <c r="CA47" s="118"/>
      <c r="CB47" s="118"/>
      <c r="CC47" s="118"/>
      <c r="CD47" s="118"/>
      <c r="CE47" s="118"/>
      <c r="CF47" s="118"/>
      <c r="CG47" s="118"/>
      <c r="CH47" s="118"/>
      <c r="CI47" s="118"/>
      <c r="CJ47" s="118"/>
      <c r="CK47" s="118"/>
      <c r="CL47" s="118"/>
      <c r="CM47" s="118"/>
      <c r="CN47" s="118"/>
    </row>
    <row r="48" spans="1:92" s="115" customFormat="1" ht="14.25" customHeight="1" thickBot="1" x14ac:dyDescent="0.4">
      <c r="A48" s="209">
        <v>18</v>
      </c>
      <c r="B48" s="222" t="s">
        <v>271</v>
      </c>
      <c r="C48" s="222"/>
      <c r="D48" s="222"/>
      <c r="E48" s="226"/>
      <c r="F48" s="223" t="s">
        <v>155</v>
      </c>
      <c r="G48" s="237">
        <v>0</v>
      </c>
      <c r="H48" s="216" t="s">
        <v>61</v>
      </c>
      <c r="I48" s="215" t="s">
        <v>156</v>
      </c>
      <c r="J48" s="223" t="str">
        <f>IF('TC 66-204 page 2'!E28&gt;0,'TC 66-204 page 2'!E28,"")</f>
        <v/>
      </c>
      <c r="K48" s="216" t="s">
        <v>157</v>
      </c>
      <c r="L48" s="223" t="s">
        <v>155</v>
      </c>
      <c r="M48" s="238" t="str">
        <f>IF(J48="","",G48*J48)</f>
        <v/>
      </c>
      <c r="N48" s="443"/>
      <c r="O48" s="443"/>
      <c r="P48" s="443"/>
      <c r="Q48" s="443"/>
      <c r="R48" s="443"/>
      <c r="S48" s="443"/>
      <c r="T48" s="443"/>
      <c r="U48" s="443"/>
      <c r="V48" s="443"/>
      <c r="W48" s="443"/>
      <c r="X48" s="443"/>
      <c r="Y48" s="443"/>
      <c r="Z48" s="443"/>
      <c r="AA48" s="443"/>
      <c r="AB48" s="443"/>
      <c r="AC48" s="443"/>
      <c r="AD48" s="443"/>
      <c r="AE48" s="443"/>
      <c r="AF48" s="443"/>
      <c r="AG48" s="443"/>
      <c r="AH48" s="443"/>
      <c r="AI48" s="443"/>
      <c r="AJ48" s="443"/>
      <c r="AK48" s="443"/>
      <c r="AL48" s="443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8"/>
      <c r="CA48" s="118"/>
      <c r="CB48" s="118"/>
      <c r="CC48" s="118"/>
      <c r="CD48" s="118"/>
      <c r="CE48" s="118"/>
      <c r="CF48" s="118"/>
      <c r="CG48" s="118"/>
      <c r="CH48" s="118"/>
      <c r="CI48" s="118"/>
      <c r="CJ48" s="118"/>
      <c r="CK48" s="118"/>
      <c r="CL48" s="118"/>
      <c r="CM48" s="118"/>
      <c r="CN48" s="118"/>
    </row>
    <row r="49" spans="1:92" s="115" customFormat="1" ht="14.25" customHeight="1" x14ac:dyDescent="0.35">
      <c r="A49" s="209"/>
      <c r="B49" s="222"/>
      <c r="C49" s="226"/>
      <c r="D49" s="226"/>
      <c r="E49" s="226"/>
      <c r="F49" s="216"/>
      <c r="G49" s="333"/>
      <c r="H49" s="216"/>
      <c r="I49" s="215"/>
      <c r="J49" s="216"/>
      <c r="K49" s="216"/>
      <c r="L49" s="216"/>
      <c r="M49" s="334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  <c r="AB49" s="443"/>
      <c r="AC49" s="443"/>
      <c r="AD49" s="443"/>
      <c r="AE49" s="443"/>
      <c r="AF49" s="443"/>
      <c r="AG49" s="443"/>
      <c r="AH49" s="443"/>
      <c r="AI49" s="443"/>
      <c r="AJ49" s="443"/>
      <c r="AK49" s="443"/>
      <c r="AL49" s="443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  <c r="BT49" s="118"/>
      <c r="BU49" s="118"/>
      <c r="BV49" s="118"/>
      <c r="BW49" s="118"/>
      <c r="BX49" s="118"/>
      <c r="BY49" s="118"/>
      <c r="BZ49" s="118"/>
      <c r="CA49" s="118"/>
      <c r="CB49" s="118"/>
      <c r="CC49" s="118"/>
      <c r="CD49" s="118"/>
      <c r="CE49" s="118"/>
      <c r="CF49" s="118"/>
      <c r="CG49" s="118"/>
      <c r="CH49" s="118"/>
      <c r="CI49" s="118"/>
      <c r="CJ49" s="118"/>
      <c r="CK49" s="118"/>
      <c r="CL49" s="118"/>
      <c r="CM49" s="118"/>
      <c r="CN49" s="118"/>
    </row>
    <row r="50" spans="1:92" s="115" customFormat="1" ht="14.25" customHeight="1" thickBot="1" x14ac:dyDescent="0.4">
      <c r="A50" s="209">
        <v>19</v>
      </c>
      <c r="B50" s="222" t="s">
        <v>272</v>
      </c>
      <c r="C50" s="226"/>
      <c r="D50" s="226"/>
      <c r="E50" s="226"/>
      <c r="F50" s="223" t="s">
        <v>155</v>
      </c>
      <c r="G50" s="237">
        <f>ROUND(Testing!J30,2)</f>
        <v>0</v>
      </c>
      <c r="H50" s="216" t="s">
        <v>60</v>
      </c>
      <c r="I50" s="215" t="s">
        <v>156</v>
      </c>
      <c r="J50" s="223" t="str">
        <f>IF('TC 66-204 page 2'!F28&gt;0,'TC 66-204 page 2'!F28,"")</f>
        <v/>
      </c>
      <c r="K50" s="216" t="s">
        <v>157</v>
      </c>
      <c r="L50" s="223" t="s">
        <v>155</v>
      </c>
      <c r="M50" s="238" t="str">
        <f>IF(J50="","",G50*J50)</f>
        <v/>
      </c>
      <c r="N50" s="443"/>
      <c r="O50" s="443"/>
      <c r="P50" s="443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3"/>
      <c r="AB50" s="443"/>
      <c r="AC50" s="443"/>
      <c r="AD50" s="443"/>
      <c r="AE50" s="443"/>
      <c r="AF50" s="443"/>
      <c r="AG50" s="443"/>
      <c r="AH50" s="443"/>
      <c r="AI50" s="443"/>
      <c r="AJ50" s="443"/>
      <c r="AK50" s="443"/>
      <c r="AL50" s="443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18"/>
      <c r="BW50" s="118"/>
      <c r="BX50" s="118"/>
      <c r="BY50" s="118"/>
      <c r="BZ50" s="118"/>
      <c r="CA50" s="118"/>
      <c r="CB50" s="118"/>
      <c r="CC50" s="118"/>
      <c r="CD50" s="118"/>
      <c r="CE50" s="118"/>
      <c r="CF50" s="118"/>
      <c r="CG50" s="118"/>
      <c r="CH50" s="118"/>
      <c r="CI50" s="118"/>
      <c r="CJ50" s="118"/>
      <c r="CK50" s="118"/>
      <c r="CL50" s="118"/>
      <c r="CM50" s="118"/>
      <c r="CN50" s="118"/>
    </row>
    <row r="51" spans="1:92" s="115" customFormat="1" ht="14.25" customHeight="1" x14ac:dyDescent="0.35">
      <c r="A51" s="209"/>
      <c r="B51" s="222" t="s">
        <v>334</v>
      </c>
      <c r="C51" s="222"/>
      <c r="D51" s="226"/>
      <c r="E51" s="226"/>
      <c r="F51" s="216"/>
      <c r="G51" s="333"/>
      <c r="H51" s="222"/>
      <c r="I51" s="215"/>
      <c r="J51" s="216"/>
      <c r="K51" s="216"/>
      <c r="L51" s="216"/>
      <c r="M51" s="335"/>
      <c r="N51" s="443"/>
      <c r="O51" s="443"/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  <c r="AB51" s="443"/>
      <c r="AC51" s="443"/>
      <c r="AD51" s="443"/>
      <c r="AE51" s="443"/>
      <c r="AF51" s="443"/>
      <c r="AG51" s="443"/>
      <c r="AH51" s="443"/>
      <c r="AI51" s="443"/>
      <c r="AJ51" s="443"/>
      <c r="AK51" s="443"/>
      <c r="AL51" s="443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8"/>
      <c r="BR51" s="118"/>
      <c r="BS51" s="118"/>
      <c r="BT51" s="118"/>
      <c r="BU51" s="118"/>
      <c r="BV51" s="118"/>
      <c r="BW51" s="118"/>
      <c r="BX51" s="118"/>
      <c r="BY51" s="118"/>
      <c r="BZ51" s="118"/>
      <c r="CA51" s="118"/>
      <c r="CB51" s="118"/>
      <c r="CC51" s="118"/>
      <c r="CD51" s="118"/>
      <c r="CE51" s="118"/>
      <c r="CF51" s="118"/>
      <c r="CG51" s="118"/>
      <c r="CH51" s="118"/>
      <c r="CI51" s="118"/>
      <c r="CJ51" s="118"/>
      <c r="CK51" s="118"/>
      <c r="CL51" s="118"/>
      <c r="CM51" s="118"/>
      <c r="CN51" s="118"/>
    </row>
    <row r="52" spans="1:92" s="115" customFormat="1" ht="14.25" customHeight="1" x14ac:dyDescent="0.35">
      <c r="A52" s="209"/>
      <c r="B52" s="222"/>
      <c r="C52" s="222"/>
      <c r="D52" s="226"/>
      <c r="E52" s="226"/>
      <c r="F52" s="216"/>
      <c r="G52" s="333"/>
      <c r="H52" s="222"/>
      <c r="I52" s="215"/>
      <c r="J52" s="216"/>
      <c r="K52" s="216"/>
      <c r="L52" s="216"/>
      <c r="M52" s="335"/>
      <c r="N52" s="443"/>
      <c r="O52" s="443"/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43"/>
      <c r="AA52" s="443"/>
      <c r="AB52" s="443"/>
      <c r="AC52" s="443"/>
      <c r="AD52" s="443"/>
      <c r="AE52" s="443"/>
      <c r="AF52" s="443"/>
      <c r="AG52" s="443"/>
      <c r="AH52" s="443"/>
      <c r="AI52" s="443"/>
      <c r="AJ52" s="443"/>
      <c r="AK52" s="443"/>
      <c r="AL52" s="443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118"/>
      <c r="CK52" s="118"/>
      <c r="CL52" s="118"/>
      <c r="CM52" s="118"/>
      <c r="CN52" s="118"/>
    </row>
    <row r="53" spans="1:92" s="115" customFormat="1" ht="14.25" customHeight="1" thickBot="1" x14ac:dyDescent="0.4">
      <c r="A53" s="209">
        <v>20</v>
      </c>
      <c r="B53" s="222" t="s">
        <v>273</v>
      </c>
      <c r="C53" s="226"/>
      <c r="D53" s="226"/>
      <c r="E53" s="226"/>
      <c r="F53" s="223" t="s">
        <v>155</v>
      </c>
      <c r="G53" s="237">
        <f>ROUND(Testing!J37,2)</f>
        <v>0</v>
      </c>
      <c r="H53" s="216" t="s">
        <v>60</v>
      </c>
      <c r="I53" s="215" t="s">
        <v>156</v>
      </c>
      <c r="J53" s="223" t="str">
        <f>IF('TC 66-204 page 2'!G28&gt;0,'TC 66-204 page 2'!G28,"")</f>
        <v/>
      </c>
      <c r="K53" s="216" t="s">
        <v>157</v>
      </c>
      <c r="L53" s="223" t="s">
        <v>155</v>
      </c>
      <c r="M53" s="238" t="str">
        <f>IF(J53="","",G53*J53)</f>
        <v/>
      </c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  <c r="AB53" s="443"/>
      <c r="AC53" s="443"/>
      <c r="AD53" s="443"/>
      <c r="AE53" s="443"/>
      <c r="AF53" s="443"/>
      <c r="AG53" s="443"/>
      <c r="AH53" s="443"/>
      <c r="AI53" s="443"/>
      <c r="AJ53" s="443"/>
      <c r="AK53" s="443"/>
      <c r="AL53" s="443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118"/>
    </row>
    <row r="54" spans="1:92" s="115" customFormat="1" ht="14.25" customHeight="1" x14ac:dyDescent="0.35">
      <c r="A54" s="209"/>
      <c r="B54" s="222"/>
      <c r="C54" s="226"/>
      <c r="D54" s="226"/>
      <c r="E54" s="226"/>
      <c r="F54" s="216"/>
      <c r="G54" s="333"/>
      <c r="H54" s="216"/>
      <c r="I54" s="215"/>
      <c r="J54" s="216"/>
      <c r="K54" s="216"/>
      <c r="L54" s="216"/>
      <c r="M54" s="235"/>
      <c r="N54" s="443"/>
      <c r="O54" s="443"/>
      <c r="P54" s="443"/>
      <c r="Q54" s="443"/>
      <c r="R54" s="443"/>
      <c r="S54" s="443"/>
      <c r="T54" s="443"/>
      <c r="U54" s="443"/>
      <c r="V54" s="443"/>
      <c r="W54" s="443"/>
      <c r="X54" s="443"/>
      <c r="Y54" s="443"/>
      <c r="Z54" s="443"/>
      <c r="AA54" s="443"/>
      <c r="AB54" s="443"/>
      <c r="AC54" s="443"/>
      <c r="AD54" s="443"/>
      <c r="AE54" s="443"/>
      <c r="AF54" s="443"/>
      <c r="AG54" s="443"/>
      <c r="AH54" s="443"/>
      <c r="AI54" s="443"/>
      <c r="AJ54" s="443"/>
      <c r="AK54" s="443"/>
      <c r="AL54" s="443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18"/>
      <c r="BZ54" s="118"/>
      <c r="CA54" s="118"/>
      <c r="CB54" s="118"/>
      <c r="CC54" s="118"/>
      <c r="CD54" s="118"/>
      <c r="CE54" s="118"/>
      <c r="CF54" s="118"/>
      <c r="CG54" s="118"/>
      <c r="CH54" s="118"/>
      <c r="CI54" s="118"/>
      <c r="CJ54" s="118"/>
      <c r="CK54" s="118"/>
      <c r="CL54" s="118"/>
      <c r="CM54" s="118"/>
      <c r="CN54" s="118"/>
    </row>
    <row r="55" spans="1:92" s="118" customFormat="1" ht="14.25" customHeight="1" thickBot="1" x14ac:dyDescent="0.4">
      <c r="A55" s="209">
        <v>21</v>
      </c>
      <c r="B55" s="222" t="s">
        <v>370</v>
      </c>
      <c r="C55" s="226"/>
      <c r="D55" s="226"/>
      <c r="E55" s="226"/>
      <c r="F55" s="223" t="s">
        <v>155</v>
      </c>
      <c r="G55" s="237">
        <f>ROUND(Drilling!J190,2)</f>
        <v>0</v>
      </c>
      <c r="H55" s="216" t="s">
        <v>158</v>
      </c>
      <c r="I55" s="215" t="s">
        <v>156</v>
      </c>
      <c r="J55" s="223">
        <f>IF('TC 66-204 page 2'!H144 = 0, 0,1)</f>
        <v>0</v>
      </c>
      <c r="K55" s="216" t="s">
        <v>157</v>
      </c>
      <c r="L55" s="223" t="s">
        <v>155</v>
      </c>
      <c r="M55" s="238" t="str">
        <f>IF(G55=0,"",G55*J55)</f>
        <v/>
      </c>
      <c r="N55" s="443"/>
      <c r="O55" s="443"/>
      <c r="P55" s="443"/>
      <c r="Q55" s="443"/>
      <c r="R55" s="443"/>
      <c r="S55" s="443"/>
      <c r="T55" s="443"/>
      <c r="U55" s="443"/>
      <c r="V55" s="443"/>
      <c r="W55" s="443"/>
      <c r="X55" s="443"/>
      <c r="Y55" s="443"/>
      <c r="Z55" s="443"/>
      <c r="AA55" s="443"/>
      <c r="AB55" s="443"/>
      <c r="AC55" s="443"/>
      <c r="AD55" s="443"/>
      <c r="AE55" s="443"/>
      <c r="AF55" s="443"/>
      <c r="AG55" s="443"/>
      <c r="AH55" s="443"/>
      <c r="AI55" s="443"/>
      <c r="AJ55" s="443"/>
      <c r="AK55" s="443"/>
      <c r="AL55" s="443"/>
    </row>
    <row r="56" spans="1:92" s="118" customFormat="1" ht="14.25" customHeight="1" x14ac:dyDescent="0.35">
      <c r="A56" s="209"/>
      <c r="B56" s="222"/>
      <c r="C56" s="226"/>
      <c r="D56" s="226"/>
      <c r="E56" s="226"/>
      <c r="F56" s="216"/>
      <c r="G56" s="333"/>
      <c r="H56" s="216"/>
      <c r="I56" s="215"/>
      <c r="J56" s="216"/>
      <c r="K56" s="216"/>
      <c r="L56" s="216"/>
      <c r="M56" s="235"/>
      <c r="N56" s="443"/>
      <c r="O56" s="443"/>
      <c r="P56" s="443"/>
      <c r="Q56" s="443"/>
      <c r="R56" s="443"/>
      <c r="S56" s="443"/>
      <c r="T56" s="443"/>
      <c r="U56" s="443"/>
      <c r="V56" s="443"/>
      <c r="W56" s="443"/>
      <c r="X56" s="443"/>
      <c r="Y56" s="443"/>
      <c r="Z56" s="443"/>
      <c r="AA56" s="443"/>
      <c r="AB56" s="443"/>
      <c r="AC56" s="443"/>
      <c r="AD56" s="443"/>
      <c r="AE56" s="443"/>
      <c r="AF56" s="443"/>
      <c r="AG56" s="443"/>
      <c r="AH56" s="443"/>
      <c r="AI56" s="443"/>
      <c r="AJ56" s="443"/>
      <c r="AK56" s="443"/>
      <c r="AL56" s="443"/>
    </row>
    <row r="57" spans="1:92" s="119" customFormat="1" ht="14.25" customHeight="1" thickBot="1" x14ac:dyDescent="0.4">
      <c r="A57" s="209">
        <v>22</v>
      </c>
      <c r="B57" s="222" t="s">
        <v>320</v>
      </c>
      <c r="C57" s="226"/>
      <c r="D57" s="226"/>
      <c r="E57" s="226"/>
      <c r="F57" s="223" t="s">
        <v>155</v>
      </c>
      <c r="G57" s="237">
        <f>ROUND(Testing!J44,2)</f>
        <v>0</v>
      </c>
      <c r="H57" s="216" t="s">
        <v>119</v>
      </c>
      <c r="I57" s="215" t="s">
        <v>156</v>
      </c>
      <c r="J57" s="223" t="str">
        <f>IF('TC 66-204 page 2'!I28&gt;0,'TC 66-204 page 2'!I28,"")</f>
        <v/>
      </c>
      <c r="K57" s="216" t="s">
        <v>157</v>
      </c>
      <c r="L57" s="223" t="s">
        <v>155</v>
      </c>
      <c r="M57" s="238" t="str">
        <f>IF(J57="","",G57*J57)</f>
        <v/>
      </c>
      <c r="N57" s="443"/>
      <c r="O57" s="443"/>
      <c r="P57" s="443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  <c r="AB57" s="443"/>
      <c r="AC57" s="443"/>
      <c r="AD57" s="443"/>
      <c r="AE57" s="443"/>
      <c r="AF57" s="443"/>
      <c r="AG57" s="443"/>
      <c r="AH57" s="443"/>
      <c r="AI57" s="443"/>
      <c r="AJ57" s="443"/>
      <c r="AK57" s="443"/>
      <c r="AL57" s="443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  <c r="BO57" s="118"/>
      <c r="BP57" s="118"/>
      <c r="BQ57" s="118"/>
      <c r="BR57" s="118"/>
      <c r="BS57" s="118"/>
      <c r="BT57" s="118"/>
      <c r="BU57" s="118"/>
      <c r="BV57" s="118"/>
      <c r="BW57" s="118"/>
      <c r="BX57" s="118"/>
      <c r="BY57" s="118"/>
      <c r="BZ57" s="118"/>
      <c r="CA57" s="118"/>
      <c r="CB57" s="118"/>
      <c r="CC57" s="118"/>
      <c r="CD57" s="118"/>
      <c r="CE57" s="118"/>
      <c r="CF57" s="118"/>
      <c r="CG57" s="118"/>
      <c r="CH57" s="118"/>
      <c r="CI57" s="118"/>
      <c r="CJ57" s="118"/>
      <c r="CK57" s="118"/>
      <c r="CL57" s="118"/>
      <c r="CM57" s="118"/>
      <c r="CN57" s="118"/>
    </row>
    <row r="58" spans="1:92" ht="14.15" customHeight="1" x14ac:dyDescent="0.25">
      <c r="A58" s="548" t="s">
        <v>169</v>
      </c>
      <c r="B58" s="548"/>
      <c r="C58" s="212"/>
      <c r="D58" s="212"/>
      <c r="E58" s="212"/>
      <c r="F58" s="213"/>
      <c r="G58" s="213"/>
      <c r="H58" s="212"/>
      <c r="I58" s="207"/>
      <c r="J58" s="213"/>
      <c r="K58" s="213"/>
      <c r="L58" s="563" t="s">
        <v>356</v>
      </c>
      <c r="M58" s="563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</row>
    <row r="59" spans="1:92" ht="14.15" customHeight="1" x14ac:dyDescent="0.25">
      <c r="A59" s="548" t="s">
        <v>170</v>
      </c>
      <c r="B59" s="548"/>
      <c r="C59" s="212"/>
      <c r="D59" s="212"/>
      <c r="E59" s="212"/>
      <c r="F59" s="213"/>
      <c r="G59" s="213"/>
      <c r="H59" s="212"/>
      <c r="I59" s="207"/>
      <c r="J59" s="213"/>
      <c r="K59" s="213"/>
      <c r="L59" s="212"/>
      <c r="M59" s="213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</row>
    <row r="60" spans="1:92" s="113" customFormat="1" ht="24.75" customHeight="1" x14ac:dyDescent="0.4">
      <c r="A60" s="549" t="s">
        <v>149</v>
      </c>
      <c r="B60" s="549"/>
      <c r="C60" s="549"/>
      <c r="D60" s="549"/>
      <c r="E60" s="549"/>
      <c r="F60" s="549"/>
      <c r="G60" s="549"/>
      <c r="H60" s="549"/>
      <c r="I60" s="549"/>
      <c r="J60" s="549"/>
      <c r="K60" s="549"/>
      <c r="L60" s="549"/>
      <c r="M60" s="549"/>
      <c r="N60" s="444"/>
      <c r="O60" s="444"/>
      <c r="P60" s="444"/>
      <c r="Q60" s="444"/>
      <c r="R60" s="444"/>
      <c r="S60" s="444"/>
      <c r="T60" s="444"/>
      <c r="U60" s="444"/>
      <c r="V60" s="444"/>
      <c r="W60" s="444"/>
      <c r="X60" s="444"/>
      <c r="Y60" s="444"/>
      <c r="Z60" s="444"/>
      <c r="AA60" s="444"/>
      <c r="AB60" s="444"/>
      <c r="AC60" s="444"/>
      <c r="AD60" s="444"/>
      <c r="AE60" s="444"/>
      <c r="AF60" s="444"/>
      <c r="AG60" s="444"/>
      <c r="AH60" s="444"/>
      <c r="AI60" s="444"/>
      <c r="AJ60" s="444"/>
      <c r="AK60" s="444"/>
      <c r="AL60" s="444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11"/>
      <c r="CB60" s="111"/>
      <c r="CC60" s="111"/>
      <c r="CD60" s="111"/>
      <c r="CE60" s="111"/>
      <c r="CF60" s="111"/>
      <c r="CG60" s="111"/>
      <c r="CH60" s="111"/>
      <c r="CI60" s="111"/>
      <c r="CJ60" s="111"/>
      <c r="CK60" s="111"/>
      <c r="CL60" s="111"/>
      <c r="CM60" s="111"/>
      <c r="CN60" s="111"/>
    </row>
    <row r="61" spans="1:92" s="113" customFormat="1" ht="40.5" customHeight="1" x14ac:dyDescent="0.35">
      <c r="A61" s="209"/>
      <c r="B61" s="216" t="s">
        <v>125</v>
      </c>
      <c r="C61" s="550">
        <f>C8</f>
        <v>0</v>
      </c>
      <c r="D61" s="550"/>
      <c r="E61" s="550"/>
      <c r="F61" s="551" t="s">
        <v>641</v>
      </c>
      <c r="G61" s="551"/>
      <c r="H61" s="557">
        <f>H8</f>
        <v>0</v>
      </c>
      <c r="I61" s="557"/>
      <c r="J61" s="211" t="s">
        <v>769</v>
      </c>
      <c r="K61" s="552">
        <f>$C$9</f>
        <v>0</v>
      </c>
      <c r="L61" s="553"/>
      <c r="M61" s="553"/>
      <c r="N61" s="444"/>
      <c r="O61" s="444"/>
      <c r="P61" s="444"/>
      <c r="Q61" s="444"/>
      <c r="R61" s="444"/>
      <c r="S61" s="444"/>
      <c r="T61" s="444"/>
      <c r="U61" s="444"/>
      <c r="V61" s="444"/>
      <c r="W61" s="444"/>
      <c r="X61" s="444"/>
      <c r="Y61" s="444"/>
      <c r="Z61" s="444"/>
      <c r="AA61" s="444"/>
      <c r="AB61" s="444"/>
      <c r="AC61" s="444"/>
      <c r="AD61" s="444"/>
      <c r="AE61" s="444"/>
      <c r="AF61" s="444"/>
      <c r="AG61" s="444"/>
      <c r="AH61" s="444"/>
      <c r="AI61" s="444"/>
      <c r="AJ61" s="444"/>
      <c r="AK61" s="444"/>
      <c r="AL61" s="444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BM61" s="111"/>
      <c r="BN61" s="111"/>
      <c r="BO61" s="111"/>
      <c r="BP61" s="111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11"/>
      <c r="CG61" s="111"/>
      <c r="CH61" s="111"/>
      <c r="CI61" s="111"/>
      <c r="CJ61" s="111"/>
      <c r="CK61" s="111"/>
      <c r="CL61" s="111"/>
      <c r="CM61" s="111"/>
      <c r="CN61" s="111"/>
    </row>
    <row r="62" spans="1:92" s="113" customFormat="1" ht="32.25" customHeight="1" x14ac:dyDescent="0.35">
      <c r="A62" s="209"/>
      <c r="B62" s="222"/>
      <c r="C62" s="226"/>
      <c r="D62" s="226"/>
      <c r="E62" s="226"/>
      <c r="F62" s="216"/>
      <c r="G62" s="227"/>
      <c r="H62" s="222"/>
      <c r="I62" s="215"/>
      <c r="J62" s="216"/>
      <c r="K62" s="216"/>
      <c r="L62" s="233"/>
      <c r="M62" s="229"/>
      <c r="N62" s="444"/>
      <c r="O62" s="444"/>
      <c r="P62" s="444"/>
      <c r="Q62" s="444"/>
      <c r="R62" s="444"/>
      <c r="S62" s="444"/>
      <c r="T62" s="444"/>
      <c r="U62" s="444"/>
      <c r="V62" s="444"/>
      <c r="W62" s="444"/>
      <c r="X62" s="444"/>
      <c r="Y62" s="444"/>
      <c r="Z62" s="444"/>
      <c r="AA62" s="444"/>
      <c r="AB62" s="444"/>
      <c r="AC62" s="444"/>
      <c r="AD62" s="444"/>
      <c r="AE62" s="444"/>
      <c r="AF62" s="444"/>
      <c r="AG62" s="444"/>
      <c r="AH62" s="444"/>
      <c r="AI62" s="444"/>
      <c r="AJ62" s="444"/>
      <c r="AK62" s="444"/>
      <c r="AL62" s="444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1"/>
      <c r="CK62" s="111"/>
      <c r="CL62" s="111"/>
      <c r="CM62" s="111"/>
      <c r="CN62" s="111"/>
    </row>
    <row r="63" spans="1:92" s="111" customFormat="1" ht="14.25" customHeight="1" thickBot="1" x14ac:dyDescent="0.4">
      <c r="A63" s="209">
        <v>23</v>
      </c>
      <c r="B63" s="222" t="s">
        <v>319</v>
      </c>
      <c r="C63" s="226"/>
      <c r="D63" s="226"/>
      <c r="E63" s="226"/>
      <c r="F63" s="223" t="s">
        <v>155</v>
      </c>
      <c r="G63" s="237">
        <f>ROUND(Testing!J51,2)</f>
        <v>0</v>
      </c>
      <c r="H63" s="216" t="s">
        <v>62</v>
      </c>
      <c r="I63" s="215" t="s">
        <v>156</v>
      </c>
      <c r="J63" s="223" t="str">
        <f>IF('TC 66-204 page 2'!J28&gt;0,'TC 66-204 page 2'!J28,"")</f>
        <v/>
      </c>
      <c r="K63" s="216" t="s">
        <v>157</v>
      </c>
      <c r="L63" s="223" t="s">
        <v>155</v>
      </c>
      <c r="M63" s="238" t="str">
        <f>IF(J63="","",G63*J63)</f>
        <v/>
      </c>
      <c r="N63" s="444"/>
      <c r="O63" s="444"/>
      <c r="P63" s="444"/>
      <c r="Q63" s="444"/>
      <c r="R63" s="444"/>
      <c r="S63" s="444"/>
      <c r="T63" s="444"/>
      <c r="U63" s="444"/>
      <c r="V63" s="444"/>
      <c r="W63" s="444"/>
      <c r="X63" s="444"/>
      <c r="Y63" s="444"/>
      <c r="Z63" s="444"/>
      <c r="AA63" s="444"/>
      <c r="AB63" s="444"/>
      <c r="AC63" s="444"/>
      <c r="AD63" s="444"/>
      <c r="AE63" s="444"/>
      <c r="AF63" s="444"/>
      <c r="AG63" s="444"/>
      <c r="AH63" s="444"/>
      <c r="AI63" s="444"/>
      <c r="AJ63" s="444"/>
      <c r="AK63" s="444"/>
      <c r="AL63" s="444"/>
    </row>
    <row r="64" spans="1:92" s="114" customFormat="1" ht="14.25" customHeight="1" x14ac:dyDescent="0.35">
      <c r="A64" s="209"/>
      <c r="B64" s="222"/>
      <c r="C64" s="226"/>
      <c r="D64" s="226"/>
      <c r="E64" s="226"/>
      <c r="F64" s="216"/>
      <c r="G64" s="333"/>
      <c r="H64" s="216"/>
      <c r="I64" s="215"/>
      <c r="J64" s="216"/>
      <c r="K64" s="216"/>
      <c r="L64" s="216"/>
      <c r="M64" s="235"/>
      <c r="N64" s="444"/>
      <c r="O64" s="444"/>
      <c r="P64" s="444"/>
      <c r="Q64" s="444"/>
      <c r="R64" s="444"/>
      <c r="S64" s="444"/>
      <c r="T64" s="444"/>
      <c r="U64" s="444"/>
      <c r="V64" s="444"/>
      <c r="W64" s="444"/>
      <c r="X64" s="444"/>
      <c r="Y64" s="444"/>
      <c r="Z64" s="444"/>
      <c r="AA64" s="444"/>
      <c r="AB64" s="444"/>
      <c r="AC64" s="444"/>
      <c r="AD64" s="444"/>
      <c r="AE64" s="444"/>
      <c r="AF64" s="444"/>
      <c r="AG64" s="444"/>
      <c r="AH64" s="444"/>
      <c r="AI64" s="444"/>
      <c r="AJ64" s="444"/>
      <c r="AK64" s="444"/>
      <c r="AL64" s="444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1"/>
      <c r="BR64" s="111"/>
      <c r="BS64" s="111"/>
      <c r="BT64" s="111"/>
      <c r="BU64" s="111"/>
      <c r="BV64" s="111"/>
      <c r="BW64" s="111"/>
      <c r="BX64" s="111"/>
      <c r="BY64" s="111"/>
      <c r="BZ64" s="111"/>
      <c r="CA64" s="111"/>
      <c r="CB64" s="111"/>
      <c r="CC64" s="111"/>
      <c r="CD64" s="111"/>
      <c r="CE64" s="111"/>
      <c r="CF64" s="111"/>
      <c r="CG64" s="111"/>
      <c r="CH64" s="111"/>
      <c r="CI64" s="111"/>
      <c r="CJ64" s="111"/>
      <c r="CK64" s="111"/>
      <c r="CL64" s="111"/>
      <c r="CM64" s="111"/>
      <c r="CN64" s="111"/>
    </row>
    <row r="65" spans="1:92" s="114" customFormat="1" ht="14.25" customHeight="1" thickBot="1" x14ac:dyDescent="0.4">
      <c r="A65" s="209">
        <v>24</v>
      </c>
      <c r="B65" s="222" t="s">
        <v>318</v>
      </c>
      <c r="C65" s="226"/>
      <c r="D65" s="226"/>
      <c r="E65" s="226"/>
      <c r="F65" s="223" t="s">
        <v>155</v>
      </c>
      <c r="G65" s="237">
        <f>ROUND(Testing!J58,2)</f>
        <v>0</v>
      </c>
      <c r="H65" s="216" t="s">
        <v>62</v>
      </c>
      <c r="I65" s="215" t="s">
        <v>156</v>
      </c>
      <c r="J65" s="223" t="str">
        <f>IF('TC 66-204 page 2'!K28&gt;0,'TC 66-204 page 2'!K28,"")</f>
        <v/>
      </c>
      <c r="K65" s="216" t="s">
        <v>157</v>
      </c>
      <c r="L65" s="223" t="s">
        <v>155</v>
      </c>
      <c r="M65" s="238" t="str">
        <f>IF(J65="","",G65*J65)</f>
        <v/>
      </c>
      <c r="N65" s="444"/>
      <c r="O65" s="444"/>
      <c r="P65" s="444"/>
      <c r="Q65" s="444"/>
      <c r="R65" s="444"/>
      <c r="S65" s="444"/>
      <c r="T65" s="444"/>
      <c r="U65" s="444"/>
      <c r="V65" s="444"/>
      <c r="W65" s="444"/>
      <c r="X65" s="444"/>
      <c r="Y65" s="444"/>
      <c r="Z65" s="444"/>
      <c r="AA65" s="444"/>
      <c r="AB65" s="444"/>
      <c r="AC65" s="444"/>
      <c r="AD65" s="444"/>
      <c r="AE65" s="444"/>
      <c r="AF65" s="444"/>
      <c r="AG65" s="444"/>
      <c r="AH65" s="444"/>
      <c r="AI65" s="444"/>
      <c r="AJ65" s="444"/>
      <c r="AK65" s="444"/>
      <c r="AL65" s="444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111"/>
      <c r="CM65" s="111"/>
      <c r="CN65" s="111"/>
    </row>
    <row r="66" spans="1:92" s="114" customFormat="1" ht="14.25" customHeight="1" x14ac:dyDescent="0.35">
      <c r="A66" s="209"/>
      <c r="B66" s="222"/>
      <c r="C66" s="226"/>
      <c r="D66" s="226"/>
      <c r="E66" s="226"/>
      <c r="F66" s="216"/>
      <c r="G66" s="333"/>
      <c r="H66" s="216"/>
      <c r="I66" s="215"/>
      <c r="J66" s="216"/>
      <c r="K66" s="216"/>
      <c r="L66" s="216"/>
      <c r="M66" s="335"/>
      <c r="N66" s="444"/>
      <c r="O66" s="444"/>
      <c r="P66" s="444"/>
      <c r="Q66" s="444"/>
      <c r="R66" s="444"/>
      <c r="S66" s="444"/>
      <c r="T66" s="444"/>
      <c r="U66" s="444"/>
      <c r="V66" s="444"/>
      <c r="W66" s="444"/>
      <c r="X66" s="444"/>
      <c r="Y66" s="444"/>
      <c r="Z66" s="444"/>
      <c r="AA66" s="444"/>
      <c r="AB66" s="444"/>
      <c r="AC66" s="444"/>
      <c r="AD66" s="444"/>
      <c r="AE66" s="444"/>
      <c r="AF66" s="444"/>
      <c r="AG66" s="444"/>
      <c r="AH66" s="444"/>
      <c r="AI66" s="444"/>
      <c r="AJ66" s="444"/>
      <c r="AK66" s="444"/>
      <c r="AL66" s="444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1"/>
      <c r="BR66" s="111"/>
      <c r="BS66" s="111"/>
      <c r="BT66" s="111"/>
      <c r="BU66" s="111"/>
      <c r="BV66" s="111"/>
      <c r="BW66" s="111"/>
      <c r="BX66" s="111"/>
      <c r="BY66" s="111"/>
      <c r="BZ66" s="111"/>
      <c r="CA66" s="111"/>
      <c r="CB66" s="111"/>
      <c r="CC66" s="111"/>
      <c r="CD66" s="111"/>
      <c r="CE66" s="111"/>
      <c r="CF66" s="111"/>
      <c r="CG66" s="111"/>
      <c r="CH66" s="111"/>
      <c r="CI66" s="111"/>
      <c r="CJ66" s="111"/>
      <c r="CK66" s="111"/>
      <c r="CL66" s="111"/>
      <c r="CM66" s="111"/>
      <c r="CN66" s="111"/>
    </row>
    <row r="67" spans="1:92" s="114" customFormat="1" ht="14.25" customHeight="1" thickBot="1" x14ac:dyDescent="0.4">
      <c r="A67" s="209">
        <v>25</v>
      </c>
      <c r="B67" s="222" t="s">
        <v>371</v>
      </c>
      <c r="C67" s="226"/>
      <c r="D67" s="226"/>
      <c r="E67" s="226"/>
      <c r="F67" s="223" t="s">
        <v>155</v>
      </c>
      <c r="G67" s="237">
        <f>ROUND(Testing!J65,2)</f>
        <v>0</v>
      </c>
      <c r="H67" s="216" t="s">
        <v>62</v>
      </c>
      <c r="I67" s="215" t="s">
        <v>156</v>
      </c>
      <c r="J67" s="223" t="str">
        <f>IF('TC 66-204 page 2'!L28&gt;0,'TC 66-204 page 2'!L28,"")</f>
        <v/>
      </c>
      <c r="K67" s="216" t="s">
        <v>157</v>
      </c>
      <c r="L67" s="223" t="s">
        <v>155</v>
      </c>
      <c r="M67" s="238" t="str">
        <f>IF(J67="","",G67*J67)</f>
        <v/>
      </c>
      <c r="N67" s="444"/>
      <c r="O67" s="444"/>
      <c r="P67" s="444"/>
      <c r="Q67" s="444"/>
      <c r="R67" s="444"/>
      <c r="S67" s="444"/>
      <c r="T67" s="444"/>
      <c r="U67" s="444"/>
      <c r="V67" s="444"/>
      <c r="W67" s="444"/>
      <c r="X67" s="444"/>
      <c r="Y67" s="444"/>
      <c r="Z67" s="444"/>
      <c r="AA67" s="444"/>
      <c r="AB67" s="444"/>
      <c r="AC67" s="444"/>
      <c r="AD67" s="444"/>
      <c r="AE67" s="444"/>
      <c r="AF67" s="444"/>
      <c r="AG67" s="444"/>
      <c r="AH67" s="444"/>
      <c r="AI67" s="444"/>
      <c r="AJ67" s="444"/>
      <c r="AK67" s="444"/>
      <c r="AL67" s="444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  <c r="BR67" s="111"/>
      <c r="BS67" s="111"/>
      <c r="BT67" s="111"/>
      <c r="BU67" s="111"/>
      <c r="BV67" s="111"/>
      <c r="BW67" s="111"/>
      <c r="BX67" s="111"/>
      <c r="BY67" s="111"/>
      <c r="BZ67" s="111"/>
      <c r="CA67" s="111"/>
      <c r="CB67" s="111"/>
      <c r="CC67" s="111"/>
      <c r="CD67" s="111"/>
      <c r="CE67" s="111"/>
      <c r="CF67" s="111"/>
      <c r="CG67" s="111"/>
      <c r="CH67" s="111"/>
      <c r="CI67" s="111"/>
      <c r="CJ67" s="111"/>
      <c r="CK67" s="111"/>
      <c r="CL67" s="111"/>
      <c r="CM67" s="111"/>
      <c r="CN67" s="111"/>
    </row>
    <row r="68" spans="1:92" s="114" customFormat="1" ht="14.25" customHeight="1" x14ac:dyDescent="0.35">
      <c r="A68" s="209"/>
      <c r="B68" s="222"/>
      <c r="C68" s="226"/>
      <c r="D68" s="226"/>
      <c r="E68" s="226"/>
      <c r="F68" s="216"/>
      <c r="G68" s="333"/>
      <c r="H68" s="216"/>
      <c r="I68" s="215"/>
      <c r="J68" s="216"/>
      <c r="K68" s="216"/>
      <c r="L68" s="216"/>
      <c r="M68" s="235"/>
      <c r="N68" s="444"/>
      <c r="O68" s="444"/>
      <c r="P68" s="444"/>
      <c r="Q68" s="444"/>
      <c r="R68" s="444"/>
      <c r="S68" s="444"/>
      <c r="T68" s="444"/>
      <c r="U68" s="444"/>
      <c r="V68" s="444"/>
      <c r="W68" s="444"/>
      <c r="X68" s="444"/>
      <c r="Y68" s="444"/>
      <c r="Z68" s="444"/>
      <c r="AA68" s="444"/>
      <c r="AB68" s="444"/>
      <c r="AC68" s="444"/>
      <c r="AD68" s="444"/>
      <c r="AE68" s="444"/>
      <c r="AF68" s="444"/>
      <c r="AG68" s="444"/>
      <c r="AH68" s="444"/>
      <c r="AI68" s="444"/>
      <c r="AJ68" s="444"/>
      <c r="AK68" s="444"/>
      <c r="AL68" s="444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111"/>
      <c r="BL68" s="111"/>
      <c r="BM68" s="111"/>
      <c r="BN68" s="111"/>
      <c r="BO68" s="111"/>
      <c r="BP68" s="111"/>
      <c r="BQ68" s="111"/>
      <c r="BR68" s="111"/>
      <c r="BS68" s="111"/>
      <c r="BT68" s="111"/>
      <c r="BU68" s="111"/>
      <c r="BV68" s="111"/>
      <c r="BW68" s="111"/>
      <c r="BX68" s="111"/>
      <c r="BY68" s="111"/>
      <c r="BZ68" s="111"/>
      <c r="CA68" s="111"/>
      <c r="CB68" s="111"/>
      <c r="CC68" s="111"/>
      <c r="CD68" s="111"/>
      <c r="CE68" s="111"/>
      <c r="CF68" s="111"/>
      <c r="CG68" s="111"/>
      <c r="CH68" s="111"/>
      <c r="CI68" s="111"/>
      <c r="CJ68" s="111"/>
      <c r="CK68" s="111"/>
      <c r="CL68" s="111"/>
      <c r="CM68" s="111"/>
      <c r="CN68" s="111"/>
    </row>
    <row r="69" spans="1:92" s="114" customFormat="1" ht="14.25" customHeight="1" thickBot="1" x14ac:dyDescent="0.4">
      <c r="A69" s="209">
        <v>26</v>
      </c>
      <c r="B69" s="222" t="s">
        <v>317</v>
      </c>
      <c r="C69" s="226"/>
      <c r="D69" s="226"/>
      <c r="E69" s="226"/>
      <c r="F69" s="223" t="s">
        <v>155</v>
      </c>
      <c r="G69" s="237">
        <f>ROUND(Testing!J72,2)</f>
        <v>0</v>
      </c>
      <c r="H69" s="216" t="s">
        <v>62</v>
      </c>
      <c r="I69" s="215" t="s">
        <v>156</v>
      </c>
      <c r="J69" s="223" t="str">
        <f>IF('TC 66-204 page 2'!M28&gt;0,'TC 66-204 page 2'!M28,"")</f>
        <v/>
      </c>
      <c r="K69" s="216" t="s">
        <v>157</v>
      </c>
      <c r="L69" s="223" t="s">
        <v>155</v>
      </c>
      <c r="M69" s="238" t="str">
        <f>IF(J69="","",G69*J69)</f>
        <v/>
      </c>
      <c r="N69" s="444"/>
      <c r="O69" s="444"/>
      <c r="P69" s="444"/>
      <c r="Q69" s="444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4"/>
      <c r="AC69" s="444"/>
      <c r="AD69" s="444"/>
      <c r="AE69" s="444"/>
      <c r="AF69" s="444"/>
      <c r="AG69" s="444"/>
      <c r="AH69" s="444"/>
      <c r="AI69" s="444"/>
      <c r="AJ69" s="444"/>
      <c r="AK69" s="444"/>
      <c r="AL69" s="444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11"/>
      <c r="BS69" s="111"/>
      <c r="BT69" s="111"/>
      <c r="BU69" s="111"/>
      <c r="BV69" s="111"/>
      <c r="BW69" s="111"/>
      <c r="BX69" s="111"/>
      <c r="BY69" s="111"/>
      <c r="BZ69" s="111"/>
      <c r="CA69" s="111"/>
      <c r="CB69" s="111"/>
      <c r="CC69" s="111"/>
      <c r="CD69" s="111"/>
      <c r="CE69" s="111"/>
      <c r="CF69" s="111"/>
      <c r="CG69" s="111"/>
      <c r="CH69" s="111"/>
      <c r="CI69" s="111"/>
      <c r="CJ69" s="111"/>
      <c r="CK69" s="111"/>
      <c r="CL69" s="111"/>
      <c r="CM69" s="111"/>
      <c r="CN69" s="111"/>
    </row>
    <row r="70" spans="1:92" s="114" customFormat="1" ht="14.25" customHeight="1" x14ac:dyDescent="0.35">
      <c r="A70" s="209"/>
      <c r="B70" s="222" t="s">
        <v>335</v>
      </c>
      <c r="C70" s="226"/>
      <c r="D70" s="226"/>
      <c r="E70" s="226"/>
      <c r="F70" s="216"/>
      <c r="G70" s="333"/>
      <c r="H70" s="216"/>
      <c r="I70" s="215"/>
      <c r="J70" s="216"/>
      <c r="K70" s="216"/>
      <c r="L70" s="216"/>
      <c r="M70" s="235"/>
      <c r="N70" s="444"/>
      <c r="O70" s="444"/>
      <c r="P70" s="444"/>
      <c r="Q70" s="444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4"/>
      <c r="AC70" s="444"/>
      <c r="AD70" s="444"/>
      <c r="AE70" s="444"/>
      <c r="AF70" s="444"/>
      <c r="AG70" s="444"/>
      <c r="AH70" s="444"/>
      <c r="AI70" s="444"/>
      <c r="AJ70" s="444"/>
      <c r="AK70" s="444"/>
      <c r="AL70" s="444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11"/>
      <c r="BS70" s="111"/>
      <c r="BT70" s="111"/>
      <c r="BU70" s="111"/>
      <c r="BV70" s="111"/>
      <c r="BW70" s="111"/>
      <c r="BX70" s="111"/>
      <c r="BY70" s="111"/>
      <c r="BZ70" s="111"/>
      <c r="CA70" s="111"/>
      <c r="CB70" s="111"/>
      <c r="CC70" s="111"/>
      <c r="CD70" s="111"/>
      <c r="CE70" s="111"/>
      <c r="CF70" s="111"/>
      <c r="CG70" s="111"/>
      <c r="CH70" s="111"/>
      <c r="CI70" s="111"/>
      <c r="CJ70" s="111"/>
      <c r="CK70" s="111"/>
      <c r="CL70" s="111"/>
      <c r="CM70" s="111"/>
      <c r="CN70" s="111"/>
    </row>
    <row r="71" spans="1:92" s="114" customFormat="1" ht="14.25" customHeight="1" x14ac:dyDescent="0.35">
      <c r="A71" s="209"/>
      <c r="B71" s="222"/>
      <c r="C71" s="226"/>
      <c r="D71" s="226"/>
      <c r="E71" s="226"/>
      <c r="F71" s="216"/>
      <c r="G71" s="333"/>
      <c r="H71" s="216"/>
      <c r="I71" s="215"/>
      <c r="J71" s="216"/>
      <c r="K71" s="216"/>
      <c r="L71" s="216"/>
      <c r="M71" s="235"/>
      <c r="N71" s="444"/>
      <c r="O71" s="444"/>
      <c r="P71" s="444"/>
      <c r="Q71" s="444"/>
      <c r="R71" s="444"/>
      <c r="S71" s="444"/>
      <c r="T71" s="444"/>
      <c r="U71" s="444"/>
      <c r="V71" s="444"/>
      <c r="W71" s="444"/>
      <c r="X71" s="444"/>
      <c r="Y71" s="444"/>
      <c r="Z71" s="444"/>
      <c r="AA71" s="444"/>
      <c r="AB71" s="444"/>
      <c r="AC71" s="444"/>
      <c r="AD71" s="444"/>
      <c r="AE71" s="444"/>
      <c r="AF71" s="444"/>
      <c r="AG71" s="444"/>
      <c r="AH71" s="444"/>
      <c r="AI71" s="444"/>
      <c r="AJ71" s="444"/>
      <c r="AK71" s="444"/>
      <c r="AL71" s="444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11"/>
      <c r="BS71" s="111"/>
      <c r="BT71" s="111"/>
      <c r="BU71" s="111"/>
      <c r="BV71" s="111"/>
      <c r="BW71" s="111"/>
      <c r="BX71" s="111"/>
      <c r="BY71" s="111"/>
      <c r="BZ71" s="111"/>
      <c r="CA71" s="111"/>
      <c r="CB71" s="111"/>
      <c r="CC71" s="111"/>
      <c r="CD71" s="111"/>
      <c r="CE71" s="111"/>
      <c r="CF71" s="111"/>
      <c r="CG71" s="111"/>
      <c r="CH71" s="111"/>
      <c r="CI71" s="111"/>
      <c r="CJ71" s="111"/>
      <c r="CK71" s="111"/>
      <c r="CL71" s="111"/>
      <c r="CM71" s="111"/>
      <c r="CN71" s="111"/>
    </row>
    <row r="72" spans="1:92" s="114" customFormat="1" ht="14.25" customHeight="1" thickBot="1" x14ac:dyDescent="0.4">
      <c r="A72" s="209">
        <v>27</v>
      </c>
      <c r="B72" s="222" t="s">
        <v>316</v>
      </c>
      <c r="C72" s="226"/>
      <c r="D72" s="226"/>
      <c r="E72" s="226"/>
      <c r="F72" s="223" t="s">
        <v>155</v>
      </c>
      <c r="G72" s="237">
        <f>ROUND(Testing!J79,2)</f>
        <v>0</v>
      </c>
      <c r="H72" s="216" t="s">
        <v>62</v>
      </c>
      <c r="I72" s="215" t="s">
        <v>156</v>
      </c>
      <c r="J72" s="223" t="str">
        <f>IF('TC 66-204 page 2'!N28&gt;0,'TC 66-204 page 2'!N28,"")</f>
        <v/>
      </c>
      <c r="K72" s="216" t="s">
        <v>157</v>
      </c>
      <c r="L72" s="223" t="s">
        <v>155</v>
      </c>
      <c r="M72" s="238" t="str">
        <f>IF(J72="","",G72*J72)</f>
        <v/>
      </c>
      <c r="N72" s="444"/>
      <c r="O72" s="444"/>
      <c r="P72" s="444"/>
      <c r="Q72" s="444"/>
      <c r="R72" s="444"/>
      <c r="S72" s="444"/>
      <c r="T72" s="444"/>
      <c r="U72" s="444"/>
      <c r="V72" s="444"/>
      <c r="W72" s="444"/>
      <c r="X72" s="444"/>
      <c r="Y72" s="444"/>
      <c r="Z72" s="444"/>
      <c r="AA72" s="444"/>
      <c r="AB72" s="444"/>
      <c r="AC72" s="444"/>
      <c r="AD72" s="444"/>
      <c r="AE72" s="444"/>
      <c r="AF72" s="444"/>
      <c r="AG72" s="444"/>
      <c r="AH72" s="444"/>
      <c r="AI72" s="444"/>
      <c r="AJ72" s="444"/>
      <c r="AK72" s="444"/>
      <c r="AL72" s="444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11"/>
      <c r="BS72" s="111"/>
      <c r="BT72" s="111"/>
      <c r="BU72" s="111"/>
      <c r="BV72" s="111"/>
      <c r="BW72" s="111"/>
      <c r="BX72" s="111"/>
      <c r="BY72" s="111"/>
      <c r="BZ72" s="111"/>
      <c r="CA72" s="111"/>
      <c r="CB72" s="111"/>
      <c r="CC72" s="111"/>
      <c r="CD72" s="111"/>
      <c r="CE72" s="111"/>
      <c r="CF72" s="111"/>
      <c r="CG72" s="111"/>
      <c r="CH72" s="111"/>
      <c r="CI72" s="111"/>
      <c r="CJ72" s="111"/>
      <c r="CK72" s="111"/>
      <c r="CL72" s="111"/>
      <c r="CM72" s="111"/>
      <c r="CN72" s="111"/>
    </row>
    <row r="73" spans="1:92" s="114" customFormat="1" ht="14.25" customHeight="1" x14ac:dyDescent="0.35">
      <c r="A73" s="209"/>
      <c r="B73" s="222"/>
      <c r="C73" s="226"/>
      <c r="D73" s="226"/>
      <c r="E73" s="226"/>
      <c r="F73" s="216"/>
      <c r="G73" s="333"/>
      <c r="H73" s="216"/>
      <c r="I73" s="215"/>
      <c r="J73" s="216"/>
      <c r="K73" s="216"/>
      <c r="L73" s="216"/>
      <c r="M73" s="335"/>
      <c r="N73" s="444"/>
      <c r="O73" s="444"/>
      <c r="P73" s="444"/>
      <c r="Q73" s="444"/>
      <c r="R73" s="444"/>
      <c r="S73" s="444"/>
      <c r="T73" s="444"/>
      <c r="U73" s="444"/>
      <c r="V73" s="444"/>
      <c r="W73" s="444"/>
      <c r="X73" s="444"/>
      <c r="Y73" s="444"/>
      <c r="Z73" s="444"/>
      <c r="AA73" s="444"/>
      <c r="AB73" s="444"/>
      <c r="AC73" s="444"/>
      <c r="AD73" s="444"/>
      <c r="AE73" s="444"/>
      <c r="AF73" s="444"/>
      <c r="AG73" s="444"/>
      <c r="AH73" s="444"/>
      <c r="AI73" s="444"/>
      <c r="AJ73" s="444"/>
      <c r="AK73" s="444"/>
      <c r="AL73" s="444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11"/>
      <c r="BS73" s="111"/>
      <c r="BT73" s="111"/>
      <c r="BU73" s="111"/>
      <c r="BV73" s="111"/>
      <c r="BW73" s="111"/>
      <c r="BX73" s="111"/>
      <c r="BY73" s="111"/>
      <c r="BZ73" s="111"/>
      <c r="CA73" s="111"/>
      <c r="CB73" s="111"/>
      <c r="CC73" s="111"/>
      <c r="CD73" s="111"/>
      <c r="CE73" s="111"/>
      <c r="CF73" s="111"/>
      <c r="CG73" s="111"/>
      <c r="CH73" s="111"/>
      <c r="CI73" s="111"/>
      <c r="CJ73" s="111"/>
      <c r="CK73" s="111"/>
      <c r="CL73" s="111"/>
      <c r="CM73" s="111"/>
      <c r="CN73" s="111"/>
    </row>
    <row r="74" spans="1:92" s="114" customFormat="1" ht="14.25" customHeight="1" thickBot="1" x14ac:dyDescent="0.4">
      <c r="A74" s="209">
        <v>28</v>
      </c>
      <c r="B74" s="222" t="s">
        <v>315</v>
      </c>
      <c r="C74" s="226"/>
      <c r="D74" s="226"/>
      <c r="E74" s="226"/>
      <c r="F74" s="223" t="s">
        <v>155</v>
      </c>
      <c r="G74" s="237">
        <f>ROUND(Testing!J86,2)</f>
        <v>0</v>
      </c>
      <c r="H74" s="216" t="s">
        <v>62</v>
      </c>
      <c r="I74" s="215" t="s">
        <v>156</v>
      </c>
      <c r="J74" s="223" t="str">
        <f>IF('TC 66-204 page 2'!O28&gt;0,'TC 66-204 page 2'!O28,"")</f>
        <v/>
      </c>
      <c r="K74" s="216" t="s">
        <v>157</v>
      </c>
      <c r="L74" s="223" t="s">
        <v>155</v>
      </c>
      <c r="M74" s="238" t="str">
        <f>IF(J74="","",G74*J74)</f>
        <v/>
      </c>
      <c r="N74" s="444"/>
      <c r="O74" s="444"/>
      <c r="P74" s="444"/>
      <c r="Q74" s="444"/>
      <c r="R74" s="444"/>
      <c r="S74" s="444"/>
      <c r="T74" s="444"/>
      <c r="U74" s="444"/>
      <c r="V74" s="444"/>
      <c r="W74" s="444"/>
      <c r="X74" s="444"/>
      <c r="Y74" s="444"/>
      <c r="Z74" s="444"/>
      <c r="AA74" s="444"/>
      <c r="AB74" s="444"/>
      <c r="AC74" s="444"/>
      <c r="AD74" s="444"/>
      <c r="AE74" s="444"/>
      <c r="AF74" s="444"/>
      <c r="AG74" s="444"/>
      <c r="AH74" s="444"/>
      <c r="AI74" s="444"/>
      <c r="AJ74" s="444"/>
      <c r="AK74" s="444"/>
      <c r="AL74" s="444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11"/>
      <c r="BS74" s="111"/>
      <c r="BT74" s="111"/>
      <c r="BU74" s="111"/>
      <c r="BV74" s="111"/>
      <c r="BW74" s="111"/>
      <c r="BX74" s="111"/>
      <c r="BY74" s="111"/>
      <c r="BZ74" s="111"/>
      <c r="CA74" s="111"/>
      <c r="CB74" s="111"/>
      <c r="CC74" s="111"/>
      <c r="CD74" s="111"/>
      <c r="CE74" s="111"/>
      <c r="CF74" s="111"/>
      <c r="CG74" s="111"/>
      <c r="CH74" s="111"/>
      <c r="CI74" s="111"/>
      <c r="CJ74" s="111"/>
      <c r="CK74" s="111"/>
      <c r="CL74" s="111"/>
      <c r="CM74" s="111"/>
      <c r="CN74" s="111"/>
    </row>
    <row r="75" spans="1:92" s="114" customFormat="1" ht="14.25" customHeight="1" x14ac:dyDescent="0.35">
      <c r="A75" s="209"/>
      <c r="B75" s="222"/>
      <c r="C75" s="226"/>
      <c r="D75" s="226"/>
      <c r="E75" s="226"/>
      <c r="F75" s="216"/>
      <c r="G75" s="333"/>
      <c r="H75" s="216"/>
      <c r="I75" s="215"/>
      <c r="J75" s="216"/>
      <c r="K75" s="216"/>
      <c r="L75" s="216"/>
      <c r="M75" s="335"/>
      <c r="N75" s="444"/>
      <c r="O75" s="444"/>
      <c r="P75" s="444"/>
      <c r="Q75" s="444"/>
      <c r="R75" s="444"/>
      <c r="S75" s="444"/>
      <c r="T75" s="444"/>
      <c r="U75" s="444"/>
      <c r="V75" s="444"/>
      <c r="W75" s="444"/>
      <c r="X75" s="444"/>
      <c r="Y75" s="444"/>
      <c r="Z75" s="444"/>
      <c r="AA75" s="444"/>
      <c r="AB75" s="444"/>
      <c r="AC75" s="444"/>
      <c r="AD75" s="444"/>
      <c r="AE75" s="444"/>
      <c r="AF75" s="444"/>
      <c r="AG75" s="444"/>
      <c r="AH75" s="444"/>
      <c r="AI75" s="444"/>
      <c r="AJ75" s="444"/>
      <c r="AK75" s="444"/>
      <c r="AL75" s="444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11"/>
      <c r="BS75" s="111"/>
      <c r="BT75" s="111"/>
      <c r="BU75" s="111"/>
      <c r="BV75" s="111"/>
      <c r="BW75" s="111"/>
      <c r="BX75" s="111"/>
      <c r="BY75" s="111"/>
      <c r="BZ75" s="111"/>
      <c r="CA75" s="111"/>
      <c r="CB75" s="111"/>
      <c r="CC75" s="111"/>
      <c r="CD75" s="111"/>
      <c r="CE75" s="111"/>
      <c r="CF75" s="111"/>
      <c r="CG75" s="111"/>
      <c r="CH75" s="111"/>
      <c r="CI75" s="111"/>
      <c r="CJ75" s="111"/>
      <c r="CK75" s="111"/>
      <c r="CL75" s="111"/>
      <c r="CM75" s="111"/>
      <c r="CN75" s="111"/>
    </row>
    <row r="76" spans="1:92" s="114" customFormat="1" ht="14.25" customHeight="1" thickBot="1" x14ac:dyDescent="0.4">
      <c r="A76" s="209">
        <v>29</v>
      </c>
      <c r="B76" s="222" t="s">
        <v>314</v>
      </c>
      <c r="C76" s="226"/>
      <c r="D76" s="226"/>
      <c r="E76" s="226"/>
      <c r="F76" s="223" t="s">
        <v>155</v>
      </c>
      <c r="G76" s="237">
        <f>ROUND(Testing!J93,2)</f>
        <v>0</v>
      </c>
      <c r="H76" s="216" t="s">
        <v>62</v>
      </c>
      <c r="I76" s="215" t="s">
        <v>156</v>
      </c>
      <c r="J76" s="223" t="str">
        <f>IF('TC 66-204 page 2'!P28&gt;0,'TC 66-204 page 2'!P28,"")</f>
        <v/>
      </c>
      <c r="K76" s="216" t="s">
        <v>157</v>
      </c>
      <c r="L76" s="223" t="s">
        <v>155</v>
      </c>
      <c r="M76" s="238" t="str">
        <f>IF(J76="","",G76*J76)</f>
        <v/>
      </c>
      <c r="N76" s="444"/>
      <c r="O76" s="444"/>
      <c r="P76" s="444"/>
      <c r="Q76" s="444"/>
      <c r="R76" s="444"/>
      <c r="S76" s="444"/>
      <c r="T76" s="444"/>
      <c r="U76" s="444"/>
      <c r="V76" s="444"/>
      <c r="W76" s="444"/>
      <c r="X76" s="444"/>
      <c r="Y76" s="444"/>
      <c r="Z76" s="444"/>
      <c r="AA76" s="444"/>
      <c r="AB76" s="444"/>
      <c r="AC76" s="444"/>
      <c r="AD76" s="444"/>
      <c r="AE76" s="444"/>
      <c r="AF76" s="444"/>
      <c r="AG76" s="444"/>
      <c r="AH76" s="444"/>
      <c r="AI76" s="444"/>
      <c r="AJ76" s="444"/>
      <c r="AK76" s="444"/>
      <c r="AL76" s="444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/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111"/>
      <c r="CK76" s="111"/>
      <c r="CL76" s="111"/>
      <c r="CM76" s="111"/>
      <c r="CN76" s="111"/>
    </row>
    <row r="77" spans="1:92" s="114" customFormat="1" ht="14.25" customHeight="1" x14ac:dyDescent="0.35">
      <c r="A77" s="209"/>
      <c r="B77" s="222" t="s">
        <v>326</v>
      </c>
      <c r="C77" s="226"/>
      <c r="D77" s="226"/>
      <c r="E77" s="226"/>
      <c r="F77" s="216"/>
      <c r="G77" s="333"/>
      <c r="H77" s="216"/>
      <c r="I77" s="215"/>
      <c r="J77" s="216"/>
      <c r="K77" s="216"/>
      <c r="L77" s="216"/>
      <c r="M77" s="335"/>
      <c r="N77" s="444"/>
      <c r="O77" s="444"/>
      <c r="P77" s="444"/>
      <c r="Q77" s="444"/>
      <c r="R77" s="444"/>
      <c r="S77" s="444"/>
      <c r="T77" s="444"/>
      <c r="U77" s="444"/>
      <c r="V77" s="444"/>
      <c r="W77" s="444"/>
      <c r="X77" s="444"/>
      <c r="Y77" s="444"/>
      <c r="Z77" s="444"/>
      <c r="AA77" s="444"/>
      <c r="AB77" s="444"/>
      <c r="AC77" s="444"/>
      <c r="AD77" s="444"/>
      <c r="AE77" s="444"/>
      <c r="AF77" s="444"/>
      <c r="AG77" s="444"/>
      <c r="AH77" s="444"/>
      <c r="AI77" s="444"/>
      <c r="AJ77" s="444"/>
      <c r="AK77" s="444"/>
      <c r="AL77" s="444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1"/>
      <c r="BZ77" s="111"/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1"/>
    </row>
    <row r="78" spans="1:92" s="114" customFormat="1" ht="14.25" customHeight="1" x14ac:dyDescent="0.35">
      <c r="A78" s="209"/>
      <c r="B78" s="222"/>
      <c r="C78" s="226"/>
      <c r="D78" s="226"/>
      <c r="E78" s="226"/>
      <c r="F78" s="216"/>
      <c r="G78" s="333"/>
      <c r="H78" s="216"/>
      <c r="I78" s="215"/>
      <c r="J78" s="216"/>
      <c r="K78" s="216"/>
      <c r="L78" s="216"/>
      <c r="M78" s="335"/>
      <c r="N78" s="444"/>
      <c r="O78" s="444"/>
      <c r="P78" s="444"/>
      <c r="Q78" s="444"/>
      <c r="R78" s="444"/>
      <c r="S78" s="444"/>
      <c r="T78" s="444"/>
      <c r="U78" s="444"/>
      <c r="V78" s="444"/>
      <c r="W78" s="444"/>
      <c r="X78" s="444"/>
      <c r="Y78" s="444"/>
      <c r="Z78" s="444"/>
      <c r="AA78" s="444"/>
      <c r="AB78" s="444"/>
      <c r="AC78" s="444"/>
      <c r="AD78" s="444"/>
      <c r="AE78" s="444"/>
      <c r="AF78" s="444"/>
      <c r="AG78" s="444"/>
      <c r="AH78" s="444"/>
      <c r="AI78" s="444"/>
      <c r="AJ78" s="444"/>
      <c r="AK78" s="444"/>
      <c r="AL78" s="444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1"/>
    </row>
    <row r="79" spans="1:92" s="114" customFormat="1" ht="14.25" customHeight="1" thickBot="1" x14ac:dyDescent="0.4">
      <c r="A79" s="209">
        <v>30</v>
      </c>
      <c r="B79" s="222" t="s">
        <v>314</v>
      </c>
      <c r="C79" s="226"/>
      <c r="D79" s="226"/>
      <c r="E79" s="226"/>
      <c r="F79" s="223" t="s">
        <v>155</v>
      </c>
      <c r="G79" s="237">
        <f>ROUND(Testing!J100,2)</f>
        <v>0</v>
      </c>
      <c r="H79" s="216" t="s">
        <v>62</v>
      </c>
      <c r="I79" s="215" t="s">
        <v>156</v>
      </c>
      <c r="J79" s="223" t="str">
        <f>IF('TC 66-204 page 2'!Q28&gt;0,'TC 66-204 page 2'!Q28,"")</f>
        <v/>
      </c>
      <c r="K79" s="216" t="s">
        <v>157</v>
      </c>
      <c r="L79" s="223" t="s">
        <v>155</v>
      </c>
      <c r="M79" s="238" t="str">
        <f>IF(J79="","",G79*J79)</f>
        <v/>
      </c>
      <c r="N79" s="444"/>
      <c r="O79" s="444"/>
      <c r="P79" s="444"/>
      <c r="Q79" s="444"/>
      <c r="R79" s="444"/>
      <c r="S79" s="444"/>
      <c r="T79" s="444"/>
      <c r="U79" s="444"/>
      <c r="V79" s="444"/>
      <c r="W79" s="444"/>
      <c r="X79" s="444"/>
      <c r="Y79" s="444"/>
      <c r="Z79" s="444"/>
      <c r="AA79" s="444"/>
      <c r="AB79" s="444"/>
      <c r="AC79" s="444"/>
      <c r="AD79" s="444"/>
      <c r="AE79" s="444"/>
      <c r="AF79" s="444"/>
      <c r="AG79" s="444"/>
      <c r="AH79" s="444"/>
      <c r="AI79" s="444"/>
      <c r="AJ79" s="444"/>
      <c r="AK79" s="444"/>
      <c r="AL79" s="444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11"/>
      <c r="BS79" s="111"/>
      <c r="BT79" s="111"/>
      <c r="BU79" s="111"/>
      <c r="BV79" s="111"/>
      <c r="BW79" s="111"/>
      <c r="BX79" s="111"/>
      <c r="BY79" s="111"/>
      <c r="BZ79" s="111"/>
      <c r="CA79" s="111"/>
      <c r="CB79" s="111"/>
      <c r="CC79" s="111"/>
      <c r="CD79" s="111"/>
      <c r="CE79" s="111"/>
      <c r="CF79" s="111"/>
      <c r="CG79" s="111"/>
      <c r="CH79" s="111"/>
      <c r="CI79" s="111"/>
      <c r="CJ79" s="111"/>
      <c r="CK79" s="111"/>
      <c r="CL79" s="111"/>
      <c r="CM79" s="111"/>
      <c r="CN79" s="111"/>
    </row>
    <row r="80" spans="1:92" s="114" customFormat="1" ht="14.25" customHeight="1" x14ac:dyDescent="0.35">
      <c r="A80" s="209"/>
      <c r="B80" s="222" t="s">
        <v>331</v>
      </c>
      <c r="C80" s="226"/>
      <c r="D80" s="226"/>
      <c r="E80" s="226"/>
      <c r="F80" s="216"/>
      <c r="G80" s="333"/>
      <c r="H80" s="216"/>
      <c r="I80" s="215"/>
      <c r="J80" s="216"/>
      <c r="K80" s="216"/>
      <c r="L80" s="216"/>
      <c r="M80" s="335"/>
      <c r="N80" s="444"/>
      <c r="O80" s="444"/>
      <c r="P80" s="444"/>
      <c r="Q80" s="444"/>
      <c r="R80" s="444"/>
      <c r="S80" s="444"/>
      <c r="T80" s="444"/>
      <c r="U80" s="444"/>
      <c r="V80" s="444"/>
      <c r="W80" s="444"/>
      <c r="X80" s="444"/>
      <c r="Y80" s="444"/>
      <c r="Z80" s="444"/>
      <c r="AA80" s="444"/>
      <c r="AB80" s="444"/>
      <c r="AC80" s="444"/>
      <c r="AD80" s="444"/>
      <c r="AE80" s="444"/>
      <c r="AF80" s="444"/>
      <c r="AG80" s="444"/>
      <c r="AH80" s="444"/>
      <c r="AI80" s="444"/>
      <c r="AJ80" s="444"/>
      <c r="AK80" s="444"/>
      <c r="AL80" s="444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</row>
    <row r="81" spans="1:92" s="114" customFormat="1" ht="14.25" customHeight="1" x14ac:dyDescent="0.35">
      <c r="A81" s="209"/>
      <c r="B81" s="222"/>
      <c r="C81" s="226"/>
      <c r="D81" s="226"/>
      <c r="E81" s="226"/>
      <c r="F81" s="216"/>
      <c r="G81" s="333"/>
      <c r="H81" s="216"/>
      <c r="I81" s="215"/>
      <c r="J81" s="216"/>
      <c r="K81" s="216"/>
      <c r="L81" s="216"/>
      <c r="M81" s="335"/>
      <c r="N81" s="444"/>
      <c r="O81" s="444"/>
      <c r="P81" s="444"/>
      <c r="Q81" s="444"/>
      <c r="R81" s="444"/>
      <c r="S81" s="444"/>
      <c r="T81" s="444"/>
      <c r="U81" s="444"/>
      <c r="V81" s="444"/>
      <c r="W81" s="444"/>
      <c r="X81" s="444"/>
      <c r="Y81" s="444"/>
      <c r="Z81" s="444"/>
      <c r="AA81" s="444"/>
      <c r="AB81" s="444"/>
      <c r="AC81" s="444"/>
      <c r="AD81" s="444"/>
      <c r="AE81" s="444"/>
      <c r="AF81" s="444"/>
      <c r="AG81" s="444"/>
      <c r="AH81" s="444"/>
      <c r="AI81" s="444"/>
      <c r="AJ81" s="444"/>
      <c r="AK81" s="444"/>
      <c r="AL81" s="444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</row>
    <row r="82" spans="1:92" s="114" customFormat="1" ht="14.25" customHeight="1" thickBot="1" x14ac:dyDescent="0.4">
      <c r="A82" s="209">
        <v>31</v>
      </c>
      <c r="B82" s="222" t="s">
        <v>313</v>
      </c>
      <c r="C82" s="226"/>
      <c r="D82" s="226"/>
      <c r="E82" s="226"/>
      <c r="F82" s="223" t="s">
        <v>155</v>
      </c>
      <c r="G82" s="237">
        <f>ROUND(Testing!J107,2)</f>
        <v>0</v>
      </c>
      <c r="H82" s="216" t="s">
        <v>62</v>
      </c>
      <c r="I82" s="215" t="s">
        <v>156</v>
      </c>
      <c r="J82" s="223" t="str">
        <f>IF('TC 66-204 page 2'!R28&gt;0,'TC 66-204 page 2'!R28,"")</f>
        <v/>
      </c>
      <c r="K82" s="216" t="s">
        <v>157</v>
      </c>
      <c r="L82" s="223" t="s">
        <v>155</v>
      </c>
      <c r="M82" s="238" t="str">
        <f>IF(J82="","",G82*J82)</f>
        <v/>
      </c>
      <c r="N82" s="444"/>
      <c r="O82" s="444"/>
      <c r="P82" s="444"/>
      <c r="Q82" s="444"/>
      <c r="R82" s="444"/>
      <c r="S82" s="444"/>
      <c r="T82" s="444"/>
      <c r="U82" s="444"/>
      <c r="V82" s="444"/>
      <c r="W82" s="444"/>
      <c r="X82" s="444"/>
      <c r="Y82" s="444"/>
      <c r="Z82" s="444"/>
      <c r="AA82" s="444"/>
      <c r="AB82" s="444"/>
      <c r="AC82" s="444"/>
      <c r="AD82" s="444"/>
      <c r="AE82" s="444"/>
      <c r="AF82" s="444"/>
      <c r="AG82" s="444"/>
      <c r="AH82" s="444"/>
      <c r="AI82" s="444"/>
      <c r="AJ82" s="444"/>
      <c r="AK82" s="444"/>
      <c r="AL82" s="444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</row>
    <row r="83" spans="1:92" s="113" customFormat="1" ht="14.25" customHeight="1" x14ac:dyDescent="0.35">
      <c r="A83" s="209"/>
      <c r="B83" s="226"/>
      <c r="C83" s="226"/>
      <c r="D83" s="226"/>
      <c r="E83" s="226"/>
      <c r="F83" s="208"/>
      <c r="G83" s="335"/>
      <c r="H83" s="208"/>
      <c r="I83" s="209"/>
      <c r="J83" s="208"/>
      <c r="K83" s="208"/>
      <c r="L83" s="208"/>
      <c r="M83" s="335"/>
      <c r="N83" s="444"/>
      <c r="O83" s="444"/>
      <c r="P83" s="444"/>
      <c r="Q83" s="444"/>
      <c r="R83" s="444"/>
      <c r="S83" s="444"/>
      <c r="T83" s="444"/>
      <c r="U83" s="444"/>
      <c r="V83" s="444"/>
      <c r="W83" s="444"/>
      <c r="X83" s="444"/>
      <c r="Y83" s="444"/>
      <c r="Z83" s="444"/>
      <c r="AA83" s="444"/>
      <c r="AB83" s="444"/>
      <c r="AC83" s="444"/>
      <c r="AD83" s="444"/>
      <c r="AE83" s="444"/>
      <c r="AF83" s="444"/>
      <c r="AG83" s="444"/>
      <c r="AH83" s="444"/>
      <c r="AI83" s="444"/>
      <c r="AJ83" s="444"/>
      <c r="AK83" s="444"/>
      <c r="AL83" s="444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11"/>
      <c r="BX83" s="111"/>
      <c r="BY83" s="111"/>
      <c r="BZ83" s="111"/>
      <c r="CA83" s="111"/>
      <c r="CB83" s="111"/>
      <c r="CC83" s="111"/>
      <c r="CD83" s="111"/>
      <c r="CE83" s="111"/>
      <c r="CF83" s="111"/>
      <c r="CG83" s="111"/>
      <c r="CH83" s="111"/>
      <c r="CI83" s="111"/>
      <c r="CJ83" s="111"/>
      <c r="CK83" s="111"/>
      <c r="CL83" s="111"/>
      <c r="CM83" s="111"/>
      <c r="CN83" s="111"/>
    </row>
    <row r="84" spans="1:92" s="114" customFormat="1" ht="14.25" customHeight="1" thickBot="1" x14ac:dyDescent="0.4">
      <c r="A84" s="209">
        <v>32</v>
      </c>
      <c r="B84" s="222" t="s">
        <v>312</v>
      </c>
      <c r="C84" s="226"/>
      <c r="D84" s="226"/>
      <c r="E84" s="226"/>
      <c r="F84" s="223" t="s">
        <v>155</v>
      </c>
      <c r="G84" s="237">
        <f>ROUND(Testing!J114,2)</f>
        <v>0</v>
      </c>
      <c r="H84" s="216" t="s">
        <v>62</v>
      </c>
      <c r="I84" s="215" t="s">
        <v>156</v>
      </c>
      <c r="J84" s="223" t="str">
        <f>IF('TC 66-204 page 2'!S28&gt;0,'TC 66-204 page 2'!S28,"")</f>
        <v/>
      </c>
      <c r="K84" s="216" t="s">
        <v>157</v>
      </c>
      <c r="L84" s="223" t="s">
        <v>155</v>
      </c>
      <c r="M84" s="238" t="str">
        <f>IF(J84="","",G84*J84)</f>
        <v/>
      </c>
      <c r="N84" s="444"/>
      <c r="O84" s="444"/>
      <c r="P84" s="444"/>
      <c r="Q84" s="444"/>
      <c r="R84" s="444"/>
      <c r="S84" s="444"/>
      <c r="T84" s="444"/>
      <c r="U84" s="444"/>
      <c r="V84" s="444"/>
      <c r="W84" s="444"/>
      <c r="X84" s="444"/>
      <c r="Y84" s="444"/>
      <c r="Z84" s="444"/>
      <c r="AA84" s="444"/>
      <c r="AB84" s="444"/>
      <c r="AC84" s="444"/>
      <c r="AD84" s="444"/>
      <c r="AE84" s="444"/>
      <c r="AF84" s="444"/>
      <c r="AG84" s="444"/>
      <c r="AH84" s="444"/>
      <c r="AI84" s="444"/>
      <c r="AJ84" s="444"/>
      <c r="AK84" s="444"/>
      <c r="AL84" s="444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111"/>
      <c r="CC84" s="111"/>
      <c r="CD84" s="111"/>
      <c r="CE84" s="111"/>
      <c r="CF84" s="111"/>
      <c r="CG84" s="111"/>
      <c r="CH84" s="111"/>
      <c r="CI84" s="111"/>
      <c r="CJ84" s="111"/>
      <c r="CK84" s="111"/>
      <c r="CL84" s="111"/>
      <c r="CM84" s="111"/>
      <c r="CN84" s="111"/>
    </row>
    <row r="85" spans="1:92" s="114" customFormat="1" ht="14.25" customHeight="1" x14ac:dyDescent="0.35">
      <c r="A85" s="209"/>
      <c r="B85" s="222"/>
      <c r="C85" s="226"/>
      <c r="D85" s="226"/>
      <c r="E85" s="226"/>
      <c r="F85" s="216"/>
      <c r="G85" s="333"/>
      <c r="H85" s="216"/>
      <c r="I85" s="215"/>
      <c r="J85" s="216"/>
      <c r="K85" s="216"/>
      <c r="L85" s="216"/>
      <c r="M85" s="335"/>
      <c r="N85" s="444"/>
      <c r="O85" s="444"/>
      <c r="P85" s="444"/>
      <c r="Q85" s="444"/>
      <c r="R85" s="444"/>
      <c r="S85" s="444"/>
      <c r="T85" s="444"/>
      <c r="U85" s="444"/>
      <c r="V85" s="444"/>
      <c r="W85" s="444"/>
      <c r="X85" s="444"/>
      <c r="Y85" s="444"/>
      <c r="Z85" s="444"/>
      <c r="AA85" s="444"/>
      <c r="AB85" s="444"/>
      <c r="AC85" s="444"/>
      <c r="AD85" s="444"/>
      <c r="AE85" s="444"/>
      <c r="AF85" s="444"/>
      <c r="AG85" s="444"/>
      <c r="AH85" s="444"/>
      <c r="AI85" s="444"/>
      <c r="AJ85" s="444"/>
      <c r="AK85" s="444"/>
      <c r="AL85" s="444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1"/>
      <c r="CK85" s="111"/>
      <c r="CL85" s="111"/>
      <c r="CM85" s="111"/>
      <c r="CN85" s="111"/>
    </row>
    <row r="86" spans="1:92" s="111" customFormat="1" ht="14.25" customHeight="1" thickBot="1" x14ac:dyDescent="0.4">
      <c r="A86" s="209">
        <v>33</v>
      </c>
      <c r="B86" s="222" t="s">
        <v>311</v>
      </c>
      <c r="C86" s="226"/>
      <c r="D86" s="226"/>
      <c r="E86" s="226"/>
      <c r="F86" s="223" t="s">
        <v>155</v>
      </c>
      <c r="G86" s="237">
        <f>ROUND(Testing!J121,2)</f>
        <v>0</v>
      </c>
      <c r="H86" s="216" t="s">
        <v>62</v>
      </c>
      <c r="I86" s="215" t="s">
        <v>156</v>
      </c>
      <c r="J86" s="223" t="str">
        <f>IF('TC 66-204 page 2'!T28&gt;0,'TC 66-204 page 2'!T28,"")</f>
        <v/>
      </c>
      <c r="K86" s="216" t="s">
        <v>157</v>
      </c>
      <c r="L86" s="223" t="s">
        <v>155</v>
      </c>
      <c r="M86" s="238" t="str">
        <f>IF(J86="","",G86*J86)</f>
        <v/>
      </c>
      <c r="N86" s="444"/>
      <c r="O86" s="444"/>
      <c r="P86" s="444"/>
      <c r="Q86" s="444"/>
      <c r="R86" s="444"/>
      <c r="S86" s="444"/>
      <c r="T86" s="444"/>
      <c r="U86" s="444"/>
      <c r="V86" s="444"/>
      <c r="W86" s="444"/>
      <c r="X86" s="444"/>
      <c r="Y86" s="444"/>
      <c r="Z86" s="444"/>
      <c r="AA86" s="444"/>
      <c r="AB86" s="444"/>
      <c r="AC86" s="444"/>
      <c r="AD86" s="444"/>
      <c r="AE86" s="444"/>
      <c r="AF86" s="444"/>
      <c r="AG86" s="444"/>
      <c r="AH86" s="444"/>
      <c r="AI86" s="444"/>
      <c r="AJ86" s="444"/>
      <c r="AK86" s="444"/>
      <c r="AL86" s="444"/>
    </row>
    <row r="87" spans="1:92" s="111" customFormat="1" ht="14.25" customHeight="1" x14ac:dyDescent="0.35">
      <c r="A87" s="209"/>
      <c r="B87" s="222" t="s">
        <v>330</v>
      </c>
      <c r="C87" s="226"/>
      <c r="D87" s="226"/>
      <c r="E87" s="226"/>
      <c r="F87" s="216"/>
      <c r="G87" s="333"/>
      <c r="H87" s="216"/>
      <c r="I87" s="215"/>
      <c r="J87" s="216"/>
      <c r="K87" s="216"/>
      <c r="L87" s="216"/>
      <c r="M87" s="335"/>
      <c r="N87" s="444"/>
      <c r="O87" s="444"/>
      <c r="P87" s="444"/>
      <c r="Q87" s="444"/>
      <c r="R87" s="444"/>
      <c r="S87" s="444"/>
      <c r="T87" s="444"/>
      <c r="U87" s="444"/>
      <c r="V87" s="444"/>
      <c r="W87" s="444"/>
      <c r="X87" s="444"/>
      <c r="Y87" s="444"/>
      <c r="Z87" s="444"/>
      <c r="AA87" s="444"/>
      <c r="AB87" s="444"/>
      <c r="AC87" s="444"/>
      <c r="AD87" s="444"/>
      <c r="AE87" s="444"/>
      <c r="AF87" s="444"/>
      <c r="AG87" s="444"/>
      <c r="AH87" s="444"/>
      <c r="AI87" s="444"/>
      <c r="AJ87" s="444"/>
      <c r="AK87" s="444"/>
      <c r="AL87" s="444"/>
    </row>
    <row r="88" spans="1:92" s="111" customFormat="1" ht="14.25" customHeight="1" x14ac:dyDescent="0.35">
      <c r="A88" s="209"/>
      <c r="B88" s="222"/>
      <c r="C88" s="226"/>
      <c r="D88" s="226"/>
      <c r="E88" s="226"/>
      <c r="F88" s="216"/>
      <c r="G88" s="333"/>
      <c r="H88" s="216"/>
      <c r="I88" s="215"/>
      <c r="J88" s="216"/>
      <c r="K88" s="216"/>
      <c r="L88" s="216"/>
      <c r="M88" s="335"/>
      <c r="N88" s="444"/>
      <c r="O88" s="444"/>
      <c r="P88" s="444"/>
      <c r="Q88" s="444"/>
      <c r="R88" s="444"/>
      <c r="S88" s="444"/>
      <c r="T88" s="444"/>
      <c r="U88" s="444"/>
      <c r="V88" s="444"/>
      <c r="W88" s="444"/>
      <c r="X88" s="444"/>
      <c r="Y88" s="444"/>
      <c r="Z88" s="444"/>
      <c r="AA88" s="444"/>
      <c r="AB88" s="444"/>
      <c r="AC88" s="444"/>
      <c r="AD88" s="444"/>
      <c r="AE88" s="444"/>
      <c r="AF88" s="444"/>
      <c r="AG88" s="444"/>
      <c r="AH88" s="444"/>
      <c r="AI88" s="444"/>
      <c r="AJ88" s="444"/>
      <c r="AK88" s="444"/>
      <c r="AL88" s="444"/>
    </row>
    <row r="89" spans="1:92" s="113" customFormat="1" ht="14.25" customHeight="1" thickBot="1" x14ac:dyDescent="0.4">
      <c r="A89" s="209">
        <v>34</v>
      </c>
      <c r="B89" s="222" t="s">
        <v>310</v>
      </c>
      <c r="C89" s="226"/>
      <c r="D89" s="226"/>
      <c r="E89" s="226"/>
      <c r="F89" s="223" t="s">
        <v>155</v>
      </c>
      <c r="G89" s="237">
        <f>ROUND(Testing!J128,2)</f>
        <v>0</v>
      </c>
      <c r="H89" s="216" t="s">
        <v>62</v>
      </c>
      <c r="I89" s="215" t="s">
        <v>156</v>
      </c>
      <c r="J89" s="223" t="str">
        <f>IF('TC 66-204 page 3'!D28&gt;0,'TC 66-204 page 3'!D28,"")</f>
        <v/>
      </c>
      <c r="K89" s="216" t="s">
        <v>157</v>
      </c>
      <c r="L89" s="223" t="s">
        <v>155</v>
      </c>
      <c r="M89" s="238" t="str">
        <f>IF(J89="","",G89*J89)</f>
        <v/>
      </c>
      <c r="N89" s="444"/>
      <c r="O89" s="444"/>
      <c r="P89" s="444"/>
      <c r="Q89" s="444"/>
      <c r="R89" s="444"/>
      <c r="S89" s="444"/>
      <c r="T89" s="444"/>
      <c r="U89" s="444"/>
      <c r="V89" s="444"/>
      <c r="W89" s="444"/>
      <c r="X89" s="444"/>
      <c r="Y89" s="444"/>
      <c r="Z89" s="444"/>
      <c r="AA89" s="444"/>
      <c r="AB89" s="444"/>
      <c r="AC89" s="444"/>
      <c r="AD89" s="444"/>
      <c r="AE89" s="444"/>
      <c r="AF89" s="444"/>
      <c r="AG89" s="444"/>
      <c r="AH89" s="444"/>
      <c r="AI89" s="444"/>
      <c r="AJ89" s="444"/>
      <c r="AK89" s="444"/>
      <c r="AL89" s="444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11"/>
      <c r="BS89" s="111"/>
      <c r="BT89" s="111"/>
      <c r="BU89" s="111"/>
      <c r="BV89" s="111"/>
      <c r="BW89" s="111"/>
      <c r="BX89" s="111"/>
      <c r="BY89" s="111"/>
      <c r="BZ89" s="111"/>
      <c r="CA89" s="111"/>
      <c r="CB89" s="111"/>
      <c r="CC89" s="111"/>
      <c r="CD89" s="111"/>
      <c r="CE89" s="111"/>
      <c r="CF89" s="111"/>
      <c r="CG89" s="111"/>
      <c r="CH89" s="111"/>
      <c r="CI89" s="111"/>
      <c r="CJ89" s="111"/>
      <c r="CK89" s="111"/>
      <c r="CL89" s="111"/>
      <c r="CM89" s="111"/>
      <c r="CN89" s="111"/>
    </row>
    <row r="90" spans="1:92" s="113" customFormat="1" ht="14.25" customHeight="1" x14ac:dyDescent="0.35">
      <c r="A90" s="209"/>
      <c r="B90" s="222" t="s">
        <v>330</v>
      </c>
      <c r="C90" s="226"/>
      <c r="D90" s="226"/>
      <c r="E90" s="226"/>
      <c r="F90" s="208"/>
      <c r="G90" s="335"/>
      <c r="H90" s="216"/>
      <c r="I90" s="215"/>
      <c r="J90" s="216"/>
      <c r="K90" s="216"/>
      <c r="L90" s="216"/>
      <c r="M90" s="235"/>
      <c r="N90" s="444"/>
      <c r="O90" s="444"/>
      <c r="P90" s="444"/>
      <c r="Q90" s="444"/>
      <c r="R90" s="444"/>
      <c r="S90" s="444"/>
      <c r="T90" s="444"/>
      <c r="U90" s="444"/>
      <c r="V90" s="444"/>
      <c r="W90" s="444"/>
      <c r="X90" s="444"/>
      <c r="Y90" s="444"/>
      <c r="Z90" s="444"/>
      <c r="AA90" s="444"/>
      <c r="AB90" s="444"/>
      <c r="AC90" s="444"/>
      <c r="AD90" s="444"/>
      <c r="AE90" s="444"/>
      <c r="AF90" s="444"/>
      <c r="AG90" s="444"/>
      <c r="AH90" s="444"/>
      <c r="AI90" s="444"/>
      <c r="AJ90" s="444"/>
      <c r="AK90" s="444"/>
      <c r="AL90" s="444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  <c r="CC90" s="111"/>
      <c r="CD90" s="111"/>
      <c r="CE90" s="111"/>
      <c r="CF90" s="111"/>
      <c r="CG90" s="111"/>
      <c r="CH90" s="111"/>
      <c r="CI90" s="111"/>
      <c r="CJ90" s="111"/>
      <c r="CK90" s="111"/>
      <c r="CL90" s="111"/>
      <c r="CM90" s="111"/>
      <c r="CN90" s="111"/>
    </row>
    <row r="91" spans="1:92" s="113" customFormat="1" ht="14.25" customHeight="1" x14ac:dyDescent="0.35">
      <c r="A91" s="209"/>
      <c r="B91" s="222"/>
      <c r="C91" s="226"/>
      <c r="D91" s="226"/>
      <c r="E91" s="226"/>
      <c r="F91" s="208"/>
      <c r="G91" s="335"/>
      <c r="H91" s="216"/>
      <c r="I91" s="215"/>
      <c r="J91" s="216"/>
      <c r="K91" s="216"/>
      <c r="L91" s="216"/>
      <c r="M91" s="235"/>
      <c r="N91" s="444"/>
      <c r="O91" s="444"/>
      <c r="P91" s="444"/>
      <c r="Q91" s="444"/>
      <c r="R91" s="444"/>
      <c r="S91" s="444"/>
      <c r="T91" s="444"/>
      <c r="U91" s="444"/>
      <c r="V91" s="444"/>
      <c r="W91" s="444"/>
      <c r="X91" s="444"/>
      <c r="Y91" s="444"/>
      <c r="Z91" s="444"/>
      <c r="AA91" s="444"/>
      <c r="AB91" s="444"/>
      <c r="AC91" s="444"/>
      <c r="AD91" s="444"/>
      <c r="AE91" s="444"/>
      <c r="AF91" s="444"/>
      <c r="AG91" s="444"/>
      <c r="AH91" s="444"/>
      <c r="AI91" s="444"/>
      <c r="AJ91" s="444"/>
      <c r="AK91" s="444"/>
      <c r="AL91" s="444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111"/>
      <c r="BY91" s="111"/>
      <c r="BZ91" s="111"/>
      <c r="CA91" s="111"/>
      <c r="CB91" s="111"/>
      <c r="CC91" s="111"/>
      <c r="CD91" s="111"/>
      <c r="CE91" s="111"/>
      <c r="CF91" s="111"/>
      <c r="CG91" s="111"/>
      <c r="CH91" s="111"/>
      <c r="CI91" s="111"/>
      <c r="CJ91" s="111"/>
      <c r="CK91" s="111"/>
      <c r="CL91" s="111"/>
      <c r="CM91" s="111"/>
      <c r="CN91" s="111"/>
    </row>
    <row r="92" spans="1:92" s="113" customFormat="1" ht="14.25" customHeight="1" thickBot="1" x14ac:dyDescent="0.4">
      <c r="A92" s="209">
        <v>35</v>
      </c>
      <c r="B92" s="222" t="s">
        <v>309</v>
      </c>
      <c r="C92" s="226"/>
      <c r="D92" s="226"/>
      <c r="E92" s="226"/>
      <c r="F92" s="223" t="s">
        <v>155</v>
      </c>
      <c r="G92" s="237">
        <f>ROUND(Testing!J135,2)</f>
        <v>0</v>
      </c>
      <c r="H92" s="216" t="s">
        <v>62</v>
      </c>
      <c r="I92" s="215" t="s">
        <v>156</v>
      </c>
      <c r="J92" s="223" t="str">
        <f>IF('TC 66-204 page 3'!E28&gt;0,'TC 66-204 page 3'!E28,"")</f>
        <v/>
      </c>
      <c r="K92" s="216" t="s">
        <v>157</v>
      </c>
      <c r="L92" s="223" t="s">
        <v>155</v>
      </c>
      <c r="M92" s="238" t="str">
        <f>IF(J92="","",G92*J92)</f>
        <v/>
      </c>
      <c r="N92" s="444"/>
      <c r="O92" s="444"/>
      <c r="P92" s="444"/>
      <c r="Q92" s="444"/>
      <c r="R92" s="444"/>
      <c r="S92" s="444"/>
      <c r="T92" s="444"/>
      <c r="U92" s="444"/>
      <c r="V92" s="444"/>
      <c r="W92" s="444"/>
      <c r="X92" s="444"/>
      <c r="Y92" s="444"/>
      <c r="Z92" s="444"/>
      <c r="AA92" s="444"/>
      <c r="AB92" s="444"/>
      <c r="AC92" s="444"/>
      <c r="AD92" s="444"/>
      <c r="AE92" s="444"/>
      <c r="AF92" s="444"/>
      <c r="AG92" s="444"/>
      <c r="AH92" s="444"/>
      <c r="AI92" s="444"/>
      <c r="AJ92" s="444"/>
      <c r="AK92" s="444"/>
      <c r="AL92" s="444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11"/>
      <c r="CJ92" s="111"/>
      <c r="CK92" s="111"/>
      <c r="CL92" s="111"/>
      <c r="CM92" s="111"/>
      <c r="CN92" s="111"/>
    </row>
    <row r="93" spans="1:92" s="113" customFormat="1" ht="14.25" customHeight="1" x14ac:dyDescent="0.35">
      <c r="A93" s="209"/>
      <c r="B93" s="222"/>
      <c r="C93" s="226"/>
      <c r="D93" s="226"/>
      <c r="E93" s="226"/>
      <c r="F93" s="216"/>
      <c r="G93" s="333"/>
      <c r="H93" s="216"/>
      <c r="I93" s="215"/>
      <c r="J93" s="216"/>
      <c r="K93" s="216"/>
      <c r="L93" s="216"/>
      <c r="M93" s="235"/>
      <c r="N93" s="444"/>
      <c r="O93" s="444"/>
      <c r="P93" s="444"/>
      <c r="Q93" s="444"/>
      <c r="R93" s="444"/>
      <c r="S93" s="444"/>
      <c r="T93" s="444"/>
      <c r="U93" s="444"/>
      <c r="V93" s="444"/>
      <c r="W93" s="444"/>
      <c r="X93" s="444"/>
      <c r="Y93" s="444"/>
      <c r="Z93" s="444"/>
      <c r="AA93" s="444"/>
      <c r="AB93" s="444"/>
      <c r="AC93" s="444"/>
      <c r="AD93" s="444"/>
      <c r="AE93" s="444"/>
      <c r="AF93" s="444"/>
      <c r="AG93" s="444"/>
      <c r="AH93" s="444"/>
      <c r="AI93" s="444"/>
      <c r="AJ93" s="444"/>
      <c r="AK93" s="444"/>
      <c r="AL93" s="444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  <c r="BV93" s="111"/>
      <c r="BW93" s="111"/>
      <c r="BX93" s="111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1"/>
      <c r="CK93" s="111"/>
      <c r="CL93" s="111"/>
      <c r="CM93" s="111"/>
      <c r="CN93" s="111"/>
    </row>
    <row r="94" spans="1:92" s="113" customFormat="1" ht="14.25" customHeight="1" thickBot="1" x14ac:dyDescent="0.4">
      <c r="A94" s="209">
        <v>36</v>
      </c>
      <c r="B94" s="222" t="s">
        <v>308</v>
      </c>
      <c r="C94" s="222"/>
      <c r="D94" s="222"/>
      <c r="E94" s="226"/>
      <c r="F94" s="223" t="s">
        <v>155</v>
      </c>
      <c r="G94" s="237">
        <f>ROUND(Testing!J143,2)</f>
        <v>0</v>
      </c>
      <c r="H94" s="216" t="s">
        <v>61</v>
      </c>
      <c r="I94" s="215" t="s">
        <v>156</v>
      </c>
      <c r="J94" s="223" t="str">
        <f>IF('TC 66-204 page 3'!F28&gt;0,'TC 66-204 page 3'!F28,"")</f>
        <v/>
      </c>
      <c r="K94" s="216" t="s">
        <v>157</v>
      </c>
      <c r="L94" s="223" t="s">
        <v>155</v>
      </c>
      <c r="M94" s="238" t="str">
        <f>IF(J94="","",G94*J94)</f>
        <v/>
      </c>
      <c r="N94" s="444"/>
      <c r="O94" s="444"/>
      <c r="P94" s="444"/>
      <c r="Q94" s="444"/>
      <c r="R94" s="444"/>
      <c r="S94" s="444"/>
      <c r="T94" s="444"/>
      <c r="U94" s="444"/>
      <c r="V94" s="444"/>
      <c r="W94" s="444"/>
      <c r="X94" s="444"/>
      <c r="Y94" s="444"/>
      <c r="Z94" s="444"/>
      <c r="AA94" s="444"/>
      <c r="AB94" s="444"/>
      <c r="AC94" s="444"/>
      <c r="AD94" s="444"/>
      <c r="AE94" s="444"/>
      <c r="AF94" s="444"/>
      <c r="AG94" s="444"/>
      <c r="AH94" s="444"/>
      <c r="AI94" s="444"/>
      <c r="AJ94" s="444"/>
      <c r="AK94" s="444"/>
      <c r="AL94" s="444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1"/>
      <c r="CK94" s="111"/>
      <c r="CL94" s="111"/>
      <c r="CM94" s="111"/>
      <c r="CN94" s="111"/>
    </row>
    <row r="95" spans="1:92" s="113" customFormat="1" ht="14.25" customHeight="1" x14ac:dyDescent="0.35">
      <c r="A95" s="209"/>
      <c r="B95" s="222" t="s">
        <v>329</v>
      </c>
      <c r="C95" s="226"/>
      <c r="D95" s="226"/>
      <c r="E95" s="226"/>
      <c r="F95" s="208"/>
      <c r="G95" s="335"/>
      <c r="H95" s="208"/>
      <c r="I95" s="209"/>
      <c r="J95" s="208"/>
      <c r="K95" s="208"/>
      <c r="L95" s="208"/>
      <c r="M95" s="335"/>
      <c r="N95" s="444"/>
      <c r="O95" s="444"/>
      <c r="P95" s="444"/>
      <c r="Q95" s="444"/>
      <c r="R95" s="444"/>
      <c r="S95" s="444"/>
      <c r="T95" s="444"/>
      <c r="U95" s="444"/>
      <c r="V95" s="444"/>
      <c r="W95" s="444"/>
      <c r="X95" s="444"/>
      <c r="Y95" s="444"/>
      <c r="Z95" s="444"/>
      <c r="AA95" s="444"/>
      <c r="AB95" s="444"/>
      <c r="AC95" s="444"/>
      <c r="AD95" s="444"/>
      <c r="AE95" s="444"/>
      <c r="AF95" s="444"/>
      <c r="AG95" s="444"/>
      <c r="AH95" s="444"/>
      <c r="AI95" s="444"/>
      <c r="AJ95" s="444"/>
      <c r="AK95" s="444"/>
      <c r="AL95" s="444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111"/>
      <c r="BY95" s="111"/>
      <c r="BZ95" s="111"/>
      <c r="CA95" s="111"/>
      <c r="CB95" s="111"/>
      <c r="CC95" s="111"/>
      <c r="CD95" s="111"/>
      <c r="CE95" s="111"/>
      <c r="CF95" s="111"/>
      <c r="CG95" s="111"/>
      <c r="CH95" s="111"/>
      <c r="CI95" s="111"/>
      <c r="CJ95" s="111"/>
      <c r="CK95" s="111"/>
      <c r="CL95" s="111"/>
      <c r="CM95" s="111"/>
      <c r="CN95" s="111"/>
    </row>
    <row r="96" spans="1:92" s="113" customFormat="1" ht="14.25" customHeight="1" x14ac:dyDescent="0.35">
      <c r="A96" s="209"/>
      <c r="B96" s="222"/>
      <c r="C96" s="226"/>
      <c r="D96" s="226"/>
      <c r="E96" s="226"/>
      <c r="F96" s="208"/>
      <c r="G96" s="335"/>
      <c r="H96" s="208"/>
      <c r="I96" s="209"/>
      <c r="J96" s="208"/>
      <c r="K96" s="208"/>
      <c r="L96" s="208"/>
      <c r="M96" s="335"/>
      <c r="N96" s="444"/>
      <c r="O96" s="444"/>
      <c r="P96" s="444"/>
      <c r="Q96" s="444"/>
      <c r="R96" s="444"/>
      <c r="S96" s="444"/>
      <c r="T96" s="444"/>
      <c r="U96" s="444"/>
      <c r="V96" s="444"/>
      <c r="W96" s="444"/>
      <c r="X96" s="444"/>
      <c r="Y96" s="444"/>
      <c r="Z96" s="444"/>
      <c r="AA96" s="444"/>
      <c r="AB96" s="444"/>
      <c r="AC96" s="444"/>
      <c r="AD96" s="444"/>
      <c r="AE96" s="444"/>
      <c r="AF96" s="444"/>
      <c r="AG96" s="444"/>
      <c r="AH96" s="444"/>
      <c r="AI96" s="444"/>
      <c r="AJ96" s="444"/>
      <c r="AK96" s="444"/>
      <c r="AL96" s="444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</row>
    <row r="97" spans="1:92" s="113" customFormat="1" ht="14.25" customHeight="1" thickBot="1" x14ac:dyDescent="0.4">
      <c r="A97" s="209">
        <v>37</v>
      </c>
      <c r="B97" s="222" t="s">
        <v>307</v>
      </c>
      <c r="C97" s="226"/>
      <c r="D97" s="226"/>
      <c r="E97" s="226"/>
      <c r="F97" s="223" t="s">
        <v>155</v>
      </c>
      <c r="G97" s="237">
        <f>ROUND(Testing!J150,2)</f>
        <v>0</v>
      </c>
      <c r="H97" s="216" t="s">
        <v>62</v>
      </c>
      <c r="I97" s="215" t="s">
        <v>156</v>
      </c>
      <c r="J97" s="223" t="str">
        <f>IF('TC 66-204 page 3'!G28&gt;0,'TC 66-204 page 3'!G28,"")</f>
        <v/>
      </c>
      <c r="K97" s="216" t="s">
        <v>157</v>
      </c>
      <c r="L97" s="223" t="s">
        <v>155</v>
      </c>
      <c r="M97" s="238" t="str">
        <f>IF(J97="","",G97*J97)</f>
        <v/>
      </c>
      <c r="N97" s="444"/>
      <c r="O97" s="444"/>
      <c r="P97" s="444"/>
      <c r="Q97" s="444"/>
      <c r="R97" s="444"/>
      <c r="S97" s="444"/>
      <c r="T97" s="444"/>
      <c r="U97" s="444"/>
      <c r="V97" s="444"/>
      <c r="W97" s="444"/>
      <c r="X97" s="444"/>
      <c r="Y97" s="444"/>
      <c r="Z97" s="444"/>
      <c r="AA97" s="444"/>
      <c r="AB97" s="444"/>
      <c r="AC97" s="444"/>
      <c r="AD97" s="444"/>
      <c r="AE97" s="444"/>
      <c r="AF97" s="444"/>
      <c r="AG97" s="444"/>
      <c r="AH97" s="444"/>
      <c r="AI97" s="444"/>
      <c r="AJ97" s="444"/>
      <c r="AK97" s="444"/>
      <c r="AL97" s="444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  <c r="BV97" s="111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11"/>
      <c r="CJ97" s="111"/>
      <c r="CK97" s="111"/>
      <c r="CL97" s="111"/>
      <c r="CM97" s="111"/>
      <c r="CN97" s="111"/>
    </row>
    <row r="98" spans="1:92" s="113" customFormat="1" ht="14.25" customHeight="1" x14ac:dyDescent="0.35">
      <c r="A98" s="209"/>
      <c r="B98" s="222"/>
      <c r="C98" s="226"/>
      <c r="D98" s="226"/>
      <c r="E98" s="226"/>
      <c r="F98" s="216"/>
      <c r="G98" s="333"/>
      <c r="H98" s="216"/>
      <c r="I98" s="215"/>
      <c r="J98" s="216"/>
      <c r="K98" s="216"/>
      <c r="L98" s="216"/>
      <c r="M98" s="335"/>
      <c r="N98" s="444"/>
      <c r="O98" s="444"/>
      <c r="P98" s="444"/>
      <c r="Q98" s="444"/>
      <c r="R98" s="444"/>
      <c r="S98" s="444"/>
      <c r="T98" s="444"/>
      <c r="U98" s="444"/>
      <c r="V98" s="444"/>
      <c r="W98" s="444"/>
      <c r="X98" s="444"/>
      <c r="Y98" s="444"/>
      <c r="Z98" s="444"/>
      <c r="AA98" s="444"/>
      <c r="AB98" s="444"/>
      <c r="AC98" s="444"/>
      <c r="AD98" s="444"/>
      <c r="AE98" s="444"/>
      <c r="AF98" s="444"/>
      <c r="AG98" s="444"/>
      <c r="AH98" s="444"/>
      <c r="AI98" s="444"/>
      <c r="AJ98" s="444"/>
      <c r="AK98" s="444"/>
      <c r="AL98" s="444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  <c r="CA98" s="111"/>
      <c r="CB98" s="111"/>
      <c r="CC98" s="111"/>
      <c r="CD98" s="111"/>
      <c r="CE98" s="111"/>
      <c r="CF98" s="111"/>
      <c r="CG98" s="111"/>
      <c r="CH98" s="111"/>
      <c r="CI98" s="111"/>
      <c r="CJ98" s="111"/>
      <c r="CK98" s="111"/>
      <c r="CL98" s="111"/>
      <c r="CM98" s="111"/>
      <c r="CN98" s="111"/>
    </row>
    <row r="99" spans="1:92" s="113" customFormat="1" ht="14.25" customHeight="1" thickBot="1" x14ac:dyDescent="0.4">
      <c r="A99" s="209">
        <v>38</v>
      </c>
      <c r="B99" s="222" t="s">
        <v>306</v>
      </c>
      <c r="C99" s="222"/>
      <c r="D99" s="222"/>
      <c r="E99" s="222"/>
      <c r="F99" s="223" t="s">
        <v>155</v>
      </c>
      <c r="G99" s="237">
        <f>ROUND(Testing!J157,2)</f>
        <v>0</v>
      </c>
      <c r="H99" s="216" t="s">
        <v>62</v>
      </c>
      <c r="I99" s="215" t="s">
        <v>156</v>
      </c>
      <c r="J99" s="223" t="str">
        <f>IF('TC 66-204 page 3'!H28&gt;0,'TC 66-204 page 3'!H28,"")</f>
        <v/>
      </c>
      <c r="K99" s="216" t="s">
        <v>157</v>
      </c>
      <c r="L99" s="223" t="s">
        <v>155</v>
      </c>
      <c r="M99" s="238" t="str">
        <f>IF(J99="","",G99*J99)</f>
        <v/>
      </c>
      <c r="N99" s="444"/>
      <c r="O99" s="444"/>
      <c r="P99" s="444"/>
      <c r="Q99" s="444"/>
      <c r="R99" s="444"/>
      <c r="S99" s="444"/>
      <c r="T99" s="444"/>
      <c r="U99" s="444"/>
      <c r="V99" s="444"/>
      <c r="W99" s="444"/>
      <c r="X99" s="444"/>
      <c r="Y99" s="444"/>
      <c r="Z99" s="444"/>
      <c r="AA99" s="444"/>
      <c r="AB99" s="444"/>
      <c r="AC99" s="444"/>
      <c r="AD99" s="444"/>
      <c r="AE99" s="444"/>
      <c r="AF99" s="444"/>
      <c r="AG99" s="444"/>
      <c r="AH99" s="444"/>
      <c r="AI99" s="444"/>
      <c r="AJ99" s="444"/>
      <c r="AK99" s="444"/>
      <c r="AL99" s="444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1"/>
      <c r="CK99" s="111"/>
      <c r="CL99" s="111"/>
      <c r="CM99" s="111"/>
      <c r="CN99" s="111"/>
    </row>
    <row r="100" spans="1:92" s="113" customFormat="1" ht="14.25" customHeight="1" x14ac:dyDescent="0.35">
      <c r="A100" s="209"/>
      <c r="B100" s="222"/>
      <c r="C100" s="222"/>
      <c r="D100" s="222"/>
      <c r="E100" s="222"/>
      <c r="F100" s="216"/>
      <c r="G100" s="333"/>
      <c r="H100" s="216"/>
      <c r="I100" s="215"/>
      <c r="J100" s="216"/>
      <c r="K100" s="216"/>
      <c r="L100" s="216"/>
      <c r="M100" s="235"/>
      <c r="N100" s="444"/>
      <c r="O100" s="444"/>
      <c r="P100" s="444"/>
      <c r="Q100" s="444"/>
      <c r="R100" s="444"/>
      <c r="S100" s="444"/>
      <c r="T100" s="444"/>
      <c r="U100" s="444"/>
      <c r="V100" s="444"/>
      <c r="W100" s="444"/>
      <c r="X100" s="444"/>
      <c r="Y100" s="444"/>
      <c r="Z100" s="444"/>
      <c r="AA100" s="444"/>
      <c r="AB100" s="444"/>
      <c r="AC100" s="444"/>
      <c r="AD100" s="444"/>
      <c r="AE100" s="444"/>
      <c r="AF100" s="444"/>
      <c r="AG100" s="444"/>
      <c r="AH100" s="444"/>
      <c r="AI100" s="444"/>
      <c r="AJ100" s="444"/>
      <c r="AK100" s="444"/>
      <c r="AL100" s="444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11"/>
      <c r="CJ100" s="111"/>
      <c r="CK100" s="111"/>
      <c r="CL100" s="111"/>
      <c r="CM100" s="111"/>
      <c r="CN100" s="111"/>
    </row>
    <row r="101" spans="1:92" s="113" customFormat="1" ht="14.25" customHeight="1" thickBot="1" x14ac:dyDescent="0.4">
      <c r="A101" s="209">
        <v>39</v>
      </c>
      <c r="B101" s="222" t="s">
        <v>305</v>
      </c>
      <c r="C101" s="226"/>
      <c r="D101" s="226"/>
      <c r="E101" s="226"/>
      <c r="F101" s="223" t="s">
        <v>155</v>
      </c>
      <c r="G101" s="237">
        <f>ROUND(Testing!J164,2)</f>
        <v>0</v>
      </c>
      <c r="H101" s="216" t="s">
        <v>62</v>
      </c>
      <c r="I101" s="215" t="s">
        <v>156</v>
      </c>
      <c r="J101" s="223" t="str">
        <f>IF('TC 66-204 page 3'!I28&gt;0,'TC 66-204 page 3'!I28,"")</f>
        <v/>
      </c>
      <c r="K101" s="216" t="s">
        <v>157</v>
      </c>
      <c r="L101" s="223" t="s">
        <v>155</v>
      </c>
      <c r="M101" s="238" t="str">
        <f>IF(J101="","",G101*J101)</f>
        <v/>
      </c>
      <c r="N101" s="444"/>
      <c r="O101" s="444"/>
      <c r="P101" s="444"/>
      <c r="Q101" s="444"/>
      <c r="R101" s="444"/>
      <c r="S101" s="444"/>
      <c r="T101" s="444"/>
      <c r="U101" s="444"/>
      <c r="V101" s="444"/>
      <c r="W101" s="444"/>
      <c r="X101" s="444"/>
      <c r="Y101" s="444"/>
      <c r="Z101" s="444"/>
      <c r="AA101" s="444"/>
      <c r="AB101" s="444"/>
      <c r="AC101" s="444"/>
      <c r="AD101" s="444"/>
      <c r="AE101" s="444"/>
      <c r="AF101" s="444"/>
      <c r="AG101" s="444"/>
      <c r="AH101" s="444"/>
      <c r="AI101" s="444"/>
      <c r="AJ101" s="444"/>
      <c r="AK101" s="444"/>
      <c r="AL101" s="444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</row>
    <row r="102" spans="1:92" s="113" customFormat="1" ht="14.25" customHeight="1" x14ac:dyDescent="0.35">
      <c r="A102" s="209"/>
      <c r="B102" s="222" t="s">
        <v>328</v>
      </c>
      <c r="C102" s="226"/>
      <c r="D102" s="226"/>
      <c r="E102" s="226"/>
      <c r="F102" s="208"/>
      <c r="G102" s="335"/>
      <c r="H102" s="208"/>
      <c r="I102" s="209"/>
      <c r="J102" s="208"/>
      <c r="K102" s="208"/>
      <c r="L102" s="226"/>
      <c r="M102" s="335"/>
      <c r="N102" s="444"/>
      <c r="O102" s="444"/>
      <c r="P102" s="444"/>
      <c r="Q102" s="444"/>
      <c r="R102" s="444"/>
      <c r="S102" s="444"/>
      <c r="T102" s="444"/>
      <c r="U102" s="444"/>
      <c r="V102" s="444"/>
      <c r="W102" s="444"/>
      <c r="X102" s="444"/>
      <c r="Y102" s="444"/>
      <c r="Z102" s="444"/>
      <c r="AA102" s="444"/>
      <c r="AB102" s="444"/>
      <c r="AC102" s="444"/>
      <c r="AD102" s="444"/>
      <c r="AE102" s="444"/>
      <c r="AF102" s="444"/>
      <c r="AG102" s="444"/>
      <c r="AH102" s="444"/>
      <c r="AI102" s="444"/>
      <c r="AJ102" s="444"/>
      <c r="AK102" s="444"/>
      <c r="AL102" s="444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  <c r="CC102" s="111"/>
      <c r="CD102" s="111"/>
      <c r="CE102" s="111"/>
      <c r="CF102" s="111"/>
      <c r="CG102" s="111"/>
      <c r="CH102" s="111"/>
      <c r="CI102" s="111"/>
      <c r="CJ102" s="111"/>
      <c r="CK102" s="111"/>
      <c r="CL102" s="111"/>
      <c r="CM102" s="111"/>
      <c r="CN102" s="111"/>
    </row>
    <row r="103" spans="1:92" s="113" customFormat="1" ht="14.25" customHeight="1" x14ac:dyDescent="0.35">
      <c r="A103" s="209"/>
      <c r="B103" s="222"/>
      <c r="C103" s="226"/>
      <c r="D103" s="226"/>
      <c r="E103" s="226"/>
      <c r="F103" s="208"/>
      <c r="G103" s="335"/>
      <c r="H103" s="208"/>
      <c r="I103" s="209"/>
      <c r="J103" s="208"/>
      <c r="K103" s="208"/>
      <c r="L103" s="226"/>
      <c r="M103" s="335"/>
      <c r="N103" s="444"/>
      <c r="O103" s="444"/>
      <c r="P103" s="444"/>
      <c r="Q103" s="444"/>
      <c r="R103" s="444"/>
      <c r="S103" s="444"/>
      <c r="T103" s="444"/>
      <c r="U103" s="444"/>
      <c r="V103" s="444"/>
      <c r="W103" s="444"/>
      <c r="X103" s="444"/>
      <c r="Y103" s="444"/>
      <c r="Z103" s="444"/>
      <c r="AA103" s="444"/>
      <c r="AB103" s="444"/>
      <c r="AC103" s="444"/>
      <c r="AD103" s="444"/>
      <c r="AE103" s="444"/>
      <c r="AF103" s="444"/>
      <c r="AG103" s="444"/>
      <c r="AH103" s="444"/>
      <c r="AI103" s="444"/>
      <c r="AJ103" s="444"/>
      <c r="AK103" s="444"/>
      <c r="AL103" s="444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</row>
    <row r="104" spans="1:92" s="113" customFormat="1" ht="14.25" customHeight="1" thickBot="1" x14ac:dyDescent="0.4">
      <c r="A104" s="209">
        <v>40</v>
      </c>
      <c r="B104" s="222" t="s">
        <v>304</v>
      </c>
      <c r="C104" s="226"/>
      <c r="D104" s="226"/>
      <c r="E104" s="226"/>
      <c r="F104" s="223" t="s">
        <v>155</v>
      </c>
      <c r="G104" s="237">
        <f>ROUND(Testing!J171,2)</f>
        <v>0</v>
      </c>
      <c r="H104" s="216" t="s">
        <v>62</v>
      </c>
      <c r="I104" s="215" t="s">
        <v>156</v>
      </c>
      <c r="J104" s="223" t="str">
        <f>IF('TC 66-204 page 3'!J28&gt;0,'TC 66-204 page 3'!J28,"")</f>
        <v/>
      </c>
      <c r="K104" s="216" t="s">
        <v>157</v>
      </c>
      <c r="L104" s="223" t="s">
        <v>155</v>
      </c>
      <c r="M104" s="238" t="str">
        <f>IF(J104="","",G104*J104)</f>
        <v/>
      </c>
      <c r="N104" s="444"/>
      <c r="O104" s="444"/>
      <c r="P104" s="444"/>
      <c r="Q104" s="444"/>
      <c r="R104" s="444"/>
      <c r="S104" s="444"/>
      <c r="T104" s="444"/>
      <c r="U104" s="444"/>
      <c r="V104" s="444"/>
      <c r="W104" s="444"/>
      <c r="X104" s="444"/>
      <c r="Y104" s="444"/>
      <c r="Z104" s="444"/>
      <c r="AA104" s="444"/>
      <c r="AB104" s="444"/>
      <c r="AC104" s="444"/>
      <c r="AD104" s="444"/>
      <c r="AE104" s="444"/>
      <c r="AF104" s="444"/>
      <c r="AG104" s="444"/>
      <c r="AH104" s="444"/>
      <c r="AI104" s="444"/>
      <c r="AJ104" s="444"/>
      <c r="AK104" s="444"/>
      <c r="AL104" s="444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  <c r="CA104" s="111"/>
      <c r="CB104" s="111"/>
      <c r="CC104" s="111"/>
      <c r="CD104" s="111"/>
      <c r="CE104" s="111"/>
      <c r="CF104" s="111"/>
      <c r="CG104" s="111"/>
      <c r="CH104" s="111"/>
      <c r="CI104" s="111"/>
      <c r="CJ104" s="111"/>
      <c r="CK104" s="111"/>
      <c r="CL104" s="111"/>
      <c r="CM104" s="111"/>
      <c r="CN104" s="111"/>
    </row>
    <row r="105" spans="1:92" s="113" customFormat="1" ht="14.25" customHeight="1" x14ac:dyDescent="0.35">
      <c r="A105" s="209"/>
      <c r="B105" s="222" t="s">
        <v>327</v>
      </c>
      <c r="C105" s="226"/>
      <c r="D105" s="226"/>
      <c r="E105" s="226"/>
      <c r="F105" s="216"/>
      <c r="G105" s="333"/>
      <c r="H105" s="216"/>
      <c r="I105" s="231"/>
      <c r="J105" s="216"/>
      <c r="K105" s="232"/>
      <c r="L105" s="216"/>
      <c r="M105" s="235"/>
      <c r="N105" s="444"/>
      <c r="O105" s="444"/>
      <c r="P105" s="444"/>
      <c r="Q105" s="444"/>
      <c r="R105" s="444"/>
      <c r="S105" s="444"/>
      <c r="T105" s="444"/>
      <c r="U105" s="444"/>
      <c r="V105" s="444"/>
      <c r="W105" s="444"/>
      <c r="X105" s="444"/>
      <c r="Y105" s="444"/>
      <c r="Z105" s="444"/>
      <c r="AA105" s="444"/>
      <c r="AB105" s="444"/>
      <c r="AC105" s="444"/>
      <c r="AD105" s="444"/>
      <c r="AE105" s="444"/>
      <c r="AF105" s="444"/>
      <c r="AG105" s="444"/>
      <c r="AH105" s="444"/>
      <c r="AI105" s="444"/>
      <c r="AJ105" s="444"/>
      <c r="AK105" s="444"/>
      <c r="AL105" s="444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  <c r="CA105" s="111"/>
      <c r="CB105" s="111"/>
      <c r="CC105" s="111"/>
      <c r="CD105" s="111"/>
      <c r="CE105" s="111"/>
      <c r="CF105" s="111"/>
      <c r="CG105" s="111"/>
      <c r="CH105" s="111"/>
      <c r="CI105" s="111"/>
      <c r="CJ105" s="111"/>
      <c r="CK105" s="111"/>
      <c r="CL105" s="111"/>
      <c r="CM105" s="111"/>
      <c r="CN105" s="111"/>
    </row>
    <row r="106" spans="1:92" s="113" customFormat="1" ht="14.25" customHeight="1" x14ac:dyDescent="0.35">
      <c r="A106" s="209"/>
      <c r="B106" s="222"/>
      <c r="C106" s="226"/>
      <c r="D106" s="226"/>
      <c r="E106" s="226"/>
      <c r="F106" s="216"/>
      <c r="G106" s="333"/>
      <c r="H106" s="216"/>
      <c r="I106" s="231"/>
      <c r="J106" s="216"/>
      <c r="K106" s="232"/>
      <c r="L106" s="216"/>
      <c r="M106" s="235"/>
      <c r="N106" s="444"/>
      <c r="O106" s="444"/>
      <c r="P106" s="444"/>
      <c r="Q106" s="444"/>
      <c r="R106" s="444"/>
      <c r="S106" s="444"/>
      <c r="T106" s="444"/>
      <c r="U106" s="444"/>
      <c r="V106" s="444"/>
      <c r="W106" s="444"/>
      <c r="X106" s="444"/>
      <c r="Y106" s="444"/>
      <c r="Z106" s="444"/>
      <c r="AA106" s="444"/>
      <c r="AB106" s="444"/>
      <c r="AC106" s="444"/>
      <c r="AD106" s="444"/>
      <c r="AE106" s="444"/>
      <c r="AF106" s="444"/>
      <c r="AG106" s="444"/>
      <c r="AH106" s="444"/>
      <c r="AI106" s="444"/>
      <c r="AJ106" s="444"/>
      <c r="AK106" s="444"/>
      <c r="AL106" s="444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  <c r="CC106" s="111"/>
      <c r="CD106" s="111"/>
      <c r="CE106" s="111"/>
      <c r="CF106" s="111"/>
      <c r="CG106" s="111"/>
      <c r="CH106" s="111"/>
      <c r="CI106" s="111"/>
      <c r="CJ106" s="111"/>
      <c r="CK106" s="111"/>
      <c r="CL106" s="111"/>
      <c r="CM106" s="111"/>
      <c r="CN106" s="111"/>
    </row>
    <row r="107" spans="1:92" s="113" customFormat="1" ht="14.25" customHeight="1" thickBot="1" x14ac:dyDescent="0.4">
      <c r="A107" s="209">
        <v>41</v>
      </c>
      <c r="B107" s="222" t="s">
        <v>304</v>
      </c>
      <c r="C107" s="226"/>
      <c r="D107" s="226"/>
      <c r="E107" s="226"/>
      <c r="F107" s="223" t="s">
        <v>155</v>
      </c>
      <c r="G107" s="237">
        <f>ROUND(Testing!J178,2)</f>
        <v>0</v>
      </c>
      <c r="H107" s="216" t="s">
        <v>62</v>
      </c>
      <c r="I107" s="215" t="s">
        <v>156</v>
      </c>
      <c r="J107" s="223" t="str">
        <f>IF('TC 66-204 page 3'!K28&gt;0,'TC 66-204 page 3'!K28,"")</f>
        <v/>
      </c>
      <c r="K107" s="216" t="s">
        <v>157</v>
      </c>
      <c r="L107" s="223" t="s">
        <v>155</v>
      </c>
      <c r="M107" s="238" t="str">
        <f>IF(J107="","",G107*J107)</f>
        <v/>
      </c>
      <c r="N107" s="444"/>
      <c r="O107" s="444"/>
      <c r="P107" s="444"/>
      <c r="Q107" s="444"/>
      <c r="R107" s="444"/>
      <c r="S107" s="444"/>
      <c r="T107" s="444"/>
      <c r="U107" s="444"/>
      <c r="V107" s="444"/>
      <c r="W107" s="444"/>
      <c r="X107" s="444"/>
      <c r="Y107" s="444"/>
      <c r="Z107" s="444"/>
      <c r="AA107" s="444"/>
      <c r="AB107" s="444"/>
      <c r="AC107" s="444"/>
      <c r="AD107" s="444"/>
      <c r="AE107" s="444"/>
      <c r="AF107" s="444"/>
      <c r="AG107" s="444"/>
      <c r="AH107" s="444"/>
      <c r="AI107" s="444"/>
      <c r="AJ107" s="444"/>
      <c r="AK107" s="444"/>
      <c r="AL107" s="444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</row>
    <row r="108" spans="1:92" s="113" customFormat="1" ht="14.25" customHeight="1" x14ac:dyDescent="0.35">
      <c r="A108" s="209"/>
      <c r="B108" s="222" t="s">
        <v>326</v>
      </c>
      <c r="C108" s="226"/>
      <c r="D108" s="226"/>
      <c r="E108" s="226"/>
      <c r="F108" s="216"/>
      <c r="G108" s="333"/>
      <c r="H108" s="216"/>
      <c r="I108" s="215"/>
      <c r="J108" s="216"/>
      <c r="K108" s="216"/>
      <c r="L108" s="216"/>
      <c r="M108" s="235"/>
      <c r="N108" s="444"/>
      <c r="O108" s="444"/>
      <c r="P108" s="444"/>
      <c r="Q108" s="444"/>
      <c r="R108" s="444"/>
      <c r="S108" s="444"/>
      <c r="T108" s="444"/>
      <c r="U108" s="444"/>
      <c r="V108" s="444"/>
      <c r="W108" s="444"/>
      <c r="X108" s="444"/>
      <c r="Y108" s="444"/>
      <c r="Z108" s="444"/>
      <c r="AA108" s="444"/>
      <c r="AB108" s="444"/>
      <c r="AC108" s="444"/>
      <c r="AD108" s="444"/>
      <c r="AE108" s="444"/>
      <c r="AF108" s="444"/>
      <c r="AG108" s="444"/>
      <c r="AH108" s="444"/>
      <c r="AI108" s="444"/>
      <c r="AJ108" s="444"/>
      <c r="AK108" s="444"/>
      <c r="AL108" s="444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</row>
    <row r="109" spans="1:92" s="113" customFormat="1" ht="14.25" customHeight="1" x14ac:dyDescent="0.35">
      <c r="A109" s="209"/>
      <c r="B109" s="222"/>
      <c r="C109" s="226"/>
      <c r="D109" s="226"/>
      <c r="E109" s="226"/>
      <c r="F109" s="216"/>
      <c r="G109" s="333"/>
      <c r="H109" s="216"/>
      <c r="I109" s="215"/>
      <c r="J109" s="216"/>
      <c r="K109" s="216"/>
      <c r="L109" s="216"/>
      <c r="M109" s="235"/>
      <c r="N109" s="444"/>
      <c r="O109" s="444"/>
      <c r="P109" s="444"/>
      <c r="Q109" s="444"/>
      <c r="R109" s="444"/>
      <c r="S109" s="444"/>
      <c r="T109" s="444"/>
      <c r="U109" s="444"/>
      <c r="V109" s="444"/>
      <c r="W109" s="444"/>
      <c r="X109" s="444"/>
      <c r="Y109" s="444"/>
      <c r="Z109" s="444"/>
      <c r="AA109" s="444"/>
      <c r="AB109" s="444"/>
      <c r="AC109" s="444"/>
      <c r="AD109" s="444"/>
      <c r="AE109" s="444"/>
      <c r="AF109" s="444"/>
      <c r="AG109" s="444"/>
      <c r="AH109" s="444"/>
      <c r="AI109" s="444"/>
      <c r="AJ109" s="444"/>
      <c r="AK109" s="444"/>
      <c r="AL109" s="444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1"/>
      <c r="CK109" s="111"/>
      <c r="CL109" s="111"/>
      <c r="CM109" s="111"/>
      <c r="CN109" s="111"/>
    </row>
    <row r="110" spans="1:92" s="114" customFormat="1" ht="14.25" customHeight="1" thickBot="1" x14ac:dyDescent="0.4">
      <c r="A110" s="209">
        <v>42</v>
      </c>
      <c r="B110" s="222" t="s">
        <v>303</v>
      </c>
      <c r="C110" s="226"/>
      <c r="D110" s="226"/>
      <c r="E110" s="226"/>
      <c r="F110" s="223" t="s">
        <v>155</v>
      </c>
      <c r="G110" s="237">
        <f>ROUND(Testing!J188,2)</f>
        <v>0</v>
      </c>
      <c r="H110" s="216" t="s">
        <v>120</v>
      </c>
      <c r="I110" s="215" t="s">
        <v>156</v>
      </c>
      <c r="J110" s="223" t="str">
        <f>IF('TC 66-204 page 3'!L28&gt;0,'TC 66-204 page 3'!L28,"")</f>
        <v/>
      </c>
      <c r="K110" s="216" t="s">
        <v>157</v>
      </c>
      <c r="L110" s="223" t="s">
        <v>155</v>
      </c>
      <c r="M110" s="238" t="str">
        <f>IF(J110="","",G110*J110)</f>
        <v/>
      </c>
      <c r="N110" s="444"/>
      <c r="O110" s="444"/>
      <c r="P110" s="444"/>
      <c r="Q110" s="444"/>
      <c r="R110" s="444"/>
      <c r="S110" s="444"/>
      <c r="T110" s="444"/>
      <c r="U110" s="444"/>
      <c r="V110" s="444"/>
      <c r="W110" s="444"/>
      <c r="X110" s="444"/>
      <c r="Y110" s="444"/>
      <c r="Z110" s="444"/>
      <c r="AA110" s="444"/>
      <c r="AB110" s="444"/>
      <c r="AC110" s="444"/>
      <c r="AD110" s="444"/>
      <c r="AE110" s="444"/>
      <c r="AF110" s="444"/>
      <c r="AG110" s="444"/>
      <c r="AH110" s="444"/>
      <c r="AI110" s="444"/>
      <c r="AJ110" s="444"/>
      <c r="AK110" s="444"/>
      <c r="AL110" s="444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1"/>
      <c r="BX110" s="111"/>
      <c r="BY110" s="111"/>
      <c r="BZ110" s="111"/>
      <c r="CA110" s="111"/>
      <c r="CB110" s="111"/>
      <c r="CC110" s="111"/>
      <c r="CD110" s="111"/>
      <c r="CE110" s="111"/>
      <c r="CF110" s="111"/>
      <c r="CG110" s="111"/>
      <c r="CH110" s="111"/>
      <c r="CI110" s="111"/>
      <c r="CJ110" s="111"/>
      <c r="CK110" s="111"/>
      <c r="CL110" s="111"/>
      <c r="CM110" s="111"/>
      <c r="CN110" s="111"/>
    </row>
    <row r="111" spans="1:92" s="114" customFormat="1" ht="14.25" customHeight="1" x14ac:dyDescent="0.35">
      <c r="A111" s="209"/>
      <c r="B111" s="222"/>
      <c r="C111" s="226"/>
      <c r="D111" s="226"/>
      <c r="E111" s="226"/>
      <c r="F111" s="216"/>
      <c r="G111" s="333"/>
      <c r="H111" s="216"/>
      <c r="I111" s="215"/>
      <c r="J111" s="216"/>
      <c r="K111" s="216"/>
      <c r="L111" s="216"/>
      <c r="M111" s="235"/>
      <c r="N111" s="444"/>
      <c r="O111" s="444"/>
      <c r="P111" s="444"/>
      <c r="Q111" s="444"/>
      <c r="R111" s="444"/>
      <c r="S111" s="444"/>
      <c r="T111" s="444"/>
      <c r="U111" s="444"/>
      <c r="V111" s="444"/>
      <c r="W111" s="444"/>
      <c r="X111" s="444"/>
      <c r="Y111" s="444"/>
      <c r="Z111" s="444"/>
      <c r="AA111" s="444"/>
      <c r="AB111" s="444"/>
      <c r="AC111" s="444"/>
      <c r="AD111" s="444"/>
      <c r="AE111" s="444"/>
      <c r="AF111" s="444"/>
      <c r="AG111" s="444"/>
      <c r="AH111" s="444"/>
      <c r="AI111" s="444"/>
      <c r="AJ111" s="444"/>
      <c r="AK111" s="444"/>
      <c r="AL111" s="444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  <c r="BY111" s="111"/>
      <c r="BZ111" s="111"/>
      <c r="CA111" s="111"/>
      <c r="CB111" s="111"/>
      <c r="CC111" s="111"/>
      <c r="CD111" s="111"/>
      <c r="CE111" s="111"/>
      <c r="CF111" s="111"/>
      <c r="CG111" s="111"/>
      <c r="CH111" s="111"/>
      <c r="CI111" s="111"/>
      <c r="CJ111" s="111"/>
      <c r="CK111" s="111"/>
      <c r="CL111" s="111"/>
      <c r="CM111" s="111"/>
      <c r="CN111" s="111"/>
    </row>
    <row r="112" spans="1:92" s="114" customFormat="1" ht="14.25" customHeight="1" thickBot="1" x14ac:dyDescent="0.4">
      <c r="A112" s="209">
        <v>43</v>
      </c>
      <c r="B112" s="222" t="s">
        <v>302</v>
      </c>
      <c r="C112" s="226"/>
      <c r="D112" s="226"/>
      <c r="E112" s="226"/>
      <c r="F112" s="223" t="s">
        <v>155</v>
      </c>
      <c r="G112" s="237">
        <f>ROUND(Testing!J199,2)</f>
        <v>0</v>
      </c>
      <c r="H112" s="216" t="s">
        <v>120</v>
      </c>
      <c r="I112" s="215" t="s">
        <v>156</v>
      </c>
      <c r="J112" s="223" t="str">
        <f>IF('TC 66-204 page 3'!M28&gt;0,'TC 66-204 page 3'!M28,"")</f>
        <v/>
      </c>
      <c r="K112" s="216" t="s">
        <v>157</v>
      </c>
      <c r="L112" s="223" t="s">
        <v>155</v>
      </c>
      <c r="M112" s="238" t="str">
        <f>IF(J112="","",G112*J112)</f>
        <v/>
      </c>
      <c r="N112" s="444"/>
      <c r="O112" s="444"/>
      <c r="P112" s="444"/>
      <c r="Q112" s="444"/>
      <c r="R112" s="444"/>
      <c r="S112" s="444"/>
      <c r="T112" s="444"/>
      <c r="U112" s="444"/>
      <c r="V112" s="444"/>
      <c r="W112" s="444"/>
      <c r="X112" s="444"/>
      <c r="Y112" s="444"/>
      <c r="Z112" s="444"/>
      <c r="AA112" s="444"/>
      <c r="AB112" s="444"/>
      <c r="AC112" s="444"/>
      <c r="AD112" s="444"/>
      <c r="AE112" s="444"/>
      <c r="AF112" s="444"/>
      <c r="AG112" s="444"/>
      <c r="AH112" s="444"/>
      <c r="AI112" s="444"/>
      <c r="AJ112" s="444"/>
      <c r="AK112" s="444"/>
      <c r="AL112" s="444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  <c r="CA112" s="111"/>
      <c r="CB112" s="111"/>
      <c r="CC112" s="111"/>
      <c r="CD112" s="111"/>
      <c r="CE112" s="111"/>
      <c r="CF112" s="111"/>
      <c r="CG112" s="111"/>
      <c r="CH112" s="111"/>
      <c r="CI112" s="111"/>
      <c r="CJ112" s="111"/>
      <c r="CK112" s="111"/>
      <c r="CL112" s="111"/>
      <c r="CM112" s="111"/>
      <c r="CN112" s="111"/>
    </row>
    <row r="113" spans="1:92" s="113" customFormat="1" ht="14.25" customHeight="1" x14ac:dyDescent="0.3">
      <c r="A113" s="210"/>
      <c r="B113" s="219"/>
      <c r="C113" s="218"/>
      <c r="D113" s="218"/>
      <c r="E113" s="218"/>
      <c r="F113" s="221"/>
      <c r="G113" s="336"/>
      <c r="H113" s="221"/>
      <c r="I113" s="210"/>
      <c r="J113" s="221"/>
      <c r="K113" s="221"/>
      <c r="L113" s="218"/>
      <c r="M113" s="336"/>
      <c r="N113" s="444"/>
      <c r="O113" s="444"/>
      <c r="P113" s="444"/>
      <c r="Q113" s="444"/>
      <c r="R113" s="444"/>
      <c r="S113" s="444"/>
      <c r="T113" s="444"/>
      <c r="U113" s="444"/>
      <c r="V113" s="444"/>
      <c r="W113" s="444"/>
      <c r="X113" s="444"/>
      <c r="Y113" s="444"/>
      <c r="Z113" s="444"/>
      <c r="AA113" s="444"/>
      <c r="AB113" s="444"/>
      <c r="AC113" s="444"/>
      <c r="AD113" s="444"/>
      <c r="AE113" s="444"/>
      <c r="AF113" s="444"/>
      <c r="AG113" s="444"/>
      <c r="AH113" s="444"/>
      <c r="AI113" s="444"/>
      <c r="AJ113" s="444"/>
      <c r="AK113" s="444"/>
      <c r="AL113" s="444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</row>
    <row r="114" spans="1:92" s="114" customFormat="1" ht="14.25" customHeight="1" thickBot="1" x14ac:dyDescent="0.4">
      <c r="A114" s="209">
        <v>44</v>
      </c>
      <c r="B114" s="222" t="s">
        <v>301</v>
      </c>
      <c r="C114" s="226"/>
      <c r="D114" s="226"/>
      <c r="E114" s="226"/>
      <c r="F114" s="223" t="s">
        <v>155</v>
      </c>
      <c r="G114" s="237">
        <f>ROUND(Testing!J210,2)</f>
        <v>0</v>
      </c>
      <c r="H114" s="216" t="s">
        <v>120</v>
      </c>
      <c r="I114" s="215" t="s">
        <v>156</v>
      </c>
      <c r="J114" s="223" t="str">
        <f>IF('TC 66-204 page 3'!N28&gt;0,'TC 66-204 page 3'!N28,"")</f>
        <v/>
      </c>
      <c r="K114" s="216" t="s">
        <v>157</v>
      </c>
      <c r="L114" s="223" t="s">
        <v>155</v>
      </c>
      <c r="M114" s="238" t="str">
        <f>IF(J114="","",G114*J114)</f>
        <v/>
      </c>
      <c r="N114" s="444"/>
      <c r="O114" s="444"/>
      <c r="P114" s="444"/>
      <c r="Q114" s="444"/>
      <c r="R114" s="444"/>
      <c r="S114" s="444"/>
      <c r="T114" s="444"/>
      <c r="U114" s="444"/>
      <c r="V114" s="444"/>
      <c r="W114" s="444"/>
      <c r="X114" s="444"/>
      <c r="Y114" s="444"/>
      <c r="Z114" s="444"/>
      <c r="AA114" s="444"/>
      <c r="AB114" s="444"/>
      <c r="AC114" s="444"/>
      <c r="AD114" s="444"/>
      <c r="AE114" s="444"/>
      <c r="AF114" s="444"/>
      <c r="AG114" s="444"/>
      <c r="AH114" s="444"/>
      <c r="AI114" s="444"/>
      <c r="AJ114" s="444"/>
      <c r="AK114" s="444"/>
      <c r="AL114" s="444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111"/>
      <c r="BL114" s="111"/>
      <c r="BM114" s="111"/>
      <c r="BN114" s="111"/>
      <c r="BO114" s="111"/>
      <c r="BP114" s="111"/>
      <c r="BQ114" s="111"/>
      <c r="BR114" s="111"/>
      <c r="BS114" s="111"/>
      <c r="BT114" s="111"/>
      <c r="BU114" s="111"/>
      <c r="BV114" s="111"/>
      <c r="BW114" s="111"/>
      <c r="BX114" s="111"/>
      <c r="BY114" s="111"/>
      <c r="BZ114" s="111"/>
      <c r="CA114" s="111"/>
      <c r="CB114" s="111"/>
      <c r="CC114" s="111"/>
      <c r="CD114" s="111"/>
      <c r="CE114" s="111"/>
      <c r="CF114" s="111"/>
      <c r="CG114" s="111"/>
      <c r="CH114" s="111"/>
      <c r="CI114" s="111"/>
      <c r="CJ114" s="111"/>
      <c r="CK114" s="111"/>
      <c r="CL114" s="111"/>
      <c r="CM114" s="111"/>
      <c r="CN114" s="111"/>
    </row>
    <row r="115" spans="1:92" s="113" customFormat="1" ht="14.15" customHeight="1" x14ac:dyDescent="0.3">
      <c r="A115" s="548" t="s">
        <v>169</v>
      </c>
      <c r="B115" s="548"/>
      <c r="C115" s="218"/>
      <c r="D115" s="218"/>
      <c r="E115" s="218"/>
      <c r="F115" s="221"/>
      <c r="G115" s="221"/>
      <c r="H115" s="218"/>
      <c r="I115" s="210"/>
      <c r="J115" s="221"/>
      <c r="K115" s="221"/>
      <c r="L115" s="555" t="s">
        <v>355</v>
      </c>
      <c r="M115" s="555"/>
      <c r="N115" s="444"/>
      <c r="O115" s="444"/>
      <c r="P115" s="444"/>
      <c r="Q115" s="444"/>
      <c r="R115" s="444"/>
      <c r="S115" s="444"/>
      <c r="T115" s="444"/>
      <c r="U115" s="444"/>
      <c r="V115" s="444"/>
      <c r="W115" s="444"/>
      <c r="X115" s="444"/>
      <c r="Y115" s="444"/>
      <c r="Z115" s="444"/>
      <c r="AA115" s="444"/>
      <c r="AB115" s="444"/>
      <c r="AC115" s="444"/>
      <c r="AD115" s="444"/>
      <c r="AE115" s="444"/>
      <c r="AF115" s="444"/>
      <c r="AG115" s="444"/>
      <c r="AH115" s="444"/>
      <c r="AI115" s="444"/>
      <c r="AJ115" s="444"/>
      <c r="AK115" s="444"/>
      <c r="AL115" s="444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BY115" s="111"/>
      <c r="BZ115" s="111"/>
      <c r="CA115" s="111"/>
      <c r="CB115" s="111"/>
      <c r="CC115" s="111"/>
      <c r="CD115" s="111"/>
      <c r="CE115" s="111"/>
      <c r="CF115" s="111"/>
      <c r="CG115" s="111"/>
      <c r="CH115" s="111"/>
      <c r="CI115" s="111"/>
      <c r="CJ115" s="111"/>
      <c r="CK115" s="111"/>
      <c r="CL115" s="111"/>
      <c r="CM115" s="111"/>
      <c r="CN115" s="111"/>
    </row>
    <row r="116" spans="1:92" s="113" customFormat="1" ht="14.15" customHeight="1" x14ac:dyDescent="0.3">
      <c r="A116" s="548" t="s">
        <v>170</v>
      </c>
      <c r="B116" s="548"/>
      <c r="C116" s="218"/>
      <c r="D116" s="218"/>
      <c r="E116" s="218"/>
      <c r="F116" s="221"/>
      <c r="G116" s="221"/>
      <c r="H116" s="218"/>
      <c r="I116" s="210"/>
      <c r="J116" s="221"/>
      <c r="K116" s="221"/>
      <c r="L116" s="218"/>
      <c r="M116" s="221"/>
      <c r="N116" s="444"/>
      <c r="O116" s="444"/>
      <c r="P116" s="444"/>
      <c r="Q116" s="444"/>
      <c r="R116" s="444"/>
      <c r="S116" s="444"/>
      <c r="T116" s="444"/>
      <c r="U116" s="444"/>
      <c r="V116" s="444"/>
      <c r="W116" s="444"/>
      <c r="X116" s="444"/>
      <c r="Y116" s="444"/>
      <c r="Z116" s="444"/>
      <c r="AA116" s="444"/>
      <c r="AB116" s="444"/>
      <c r="AC116" s="444"/>
      <c r="AD116" s="444"/>
      <c r="AE116" s="444"/>
      <c r="AF116" s="444"/>
      <c r="AG116" s="444"/>
      <c r="AH116" s="444"/>
      <c r="AI116" s="444"/>
      <c r="AJ116" s="444"/>
      <c r="AK116" s="444"/>
      <c r="AL116" s="444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1"/>
      <c r="BX116" s="111"/>
      <c r="BY116" s="111"/>
      <c r="BZ116" s="111"/>
      <c r="CA116" s="111"/>
      <c r="CB116" s="111"/>
      <c r="CC116" s="111"/>
      <c r="CD116" s="111"/>
      <c r="CE116" s="111"/>
      <c r="CF116" s="111"/>
      <c r="CG116" s="111"/>
      <c r="CH116" s="111"/>
      <c r="CI116" s="111"/>
      <c r="CJ116" s="111"/>
      <c r="CK116" s="111"/>
      <c r="CL116" s="111"/>
      <c r="CM116" s="111"/>
      <c r="CN116" s="111"/>
    </row>
    <row r="117" spans="1:92" s="113" customFormat="1" ht="24.75" customHeight="1" x14ac:dyDescent="0.4">
      <c r="A117" s="549" t="s">
        <v>149</v>
      </c>
      <c r="B117" s="549"/>
      <c r="C117" s="549"/>
      <c r="D117" s="549"/>
      <c r="E117" s="549"/>
      <c r="F117" s="549"/>
      <c r="G117" s="549"/>
      <c r="H117" s="549"/>
      <c r="I117" s="549"/>
      <c r="J117" s="549"/>
      <c r="K117" s="549"/>
      <c r="L117" s="549"/>
      <c r="M117" s="549"/>
      <c r="N117" s="444"/>
      <c r="O117" s="444"/>
      <c r="P117" s="444"/>
      <c r="Q117" s="444"/>
      <c r="R117" s="444"/>
      <c r="S117" s="444"/>
      <c r="T117" s="444"/>
      <c r="U117" s="444"/>
      <c r="V117" s="444"/>
      <c r="W117" s="444"/>
      <c r="X117" s="444"/>
      <c r="Y117" s="444"/>
      <c r="Z117" s="444"/>
      <c r="AA117" s="444"/>
      <c r="AB117" s="444"/>
      <c r="AC117" s="444"/>
      <c r="AD117" s="444"/>
      <c r="AE117" s="444"/>
      <c r="AF117" s="444"/>
      <c r="AG117" s="444"/>
      <c r="AH117" s="444"/>
      <c r="AI117" s="444"/>
      <c r="AJ117" s="444"/>
      <c r="AK117" s="444"/>
      <c r="AL117" s="444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  <c r="BY117" s="111"/>
      <c r="BZ117" s="111"/>
      <c r="CA117" s="111"/>
      <c r="CB117" s="111"/>
      <c r="CC117" s="111"/>
      <c r="CD117" s="111"/>
      <c r="CE117" s="111"/>
      <c r="CF117" s="111"/>
      <c r="CG117" s="111"/>
      <c r="CH117" s="111"/>
      <c r="CI117" s="111"/>
      <c r="CJ117" s="111"/>
      <c r="CK117" s="111"/>
      <c r="CL117" s="111"/>
      <c r="CM117" s="111"/>
      <c r="CN117" s="111"/>
    </row>
    <row r="118" spans="1:92" s="113" customFormat="1" ht="40.5" customHeight="1" thickBot="1" x14ac:dyDescent="0.4">
      <c r="A118" s="209"/>
      <c r="B118" s="216" t="s">
        <v>125</v>
      </c>
      <c r="C118" s="560">
        <f>C8</f>
        <v>0</v>
      </c>
      <c r="D118" s="560"/>
      <c r="E118" s="560"/>
      <c r="F118" s="551" t="s">
        <v>641</v>
      </c>
      <c r="G118" s="551"/>
      <c r="H118" s="561">
        <f>H8</f>
        <v>0</v>
      </c>
      <c r="I118" s="561"/>
      <c r="J118" s="211" t="s">
        <v>769</v>
      </c>
      <c r="K118" s="552">
        <f>$C$9</f>
        <v>0</v>
      </c>
      <c r="L118" s="553"/>
      <c r="M118" s="553"/>
      <c r="N118" s="444"/>
      <c r="O118" s="444"/>
      <c r="P118" s="444"/>
      <c r="Q118" s="444"/>
      <c r="R118" s="444"/>
      <c r="S118" s="444"/>
      <c r="T118" s="444"/>
      <c r="U118" s="444"/>
      <c r="V118" s="444"/>
      <c r="W118" s="444"/>
      <c r="X118" s="444"/>
      <c r="Y118" s="444"/>
      <c r="Z118" s="444"/>
      <c r="AA118" s="444"/>
      <c r="AB118" s="444"/>
      <c r="AC118" s="444"/>
      <c r="AD118" s="444"/>
      <c r="AE118" s="444"/>
      <c r="AF118" s="444"/>
      <c r="AG118" s="444"/>
      <c r="AH118" s="444"/>
      <c r="AI118" s="444"/>
      <c r="AJ118" s="444"/>
      <c r="AK118" s="444"/>
      <c r="AL118" s="444"/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  <c r="AY118" s="111"/>
      <c r="AZ118" s="111"/>
      <c r="BA118" s="111"/>
      <c r="BB118" s="111"/>
      <c r="BC118" s="111"/>
      <c r="BD118" s="111"/>
      <c r="BE118" s="111"/>
      <c r="BF118" s="111"/>
      <c r="BG118" s="111"/>
      <c r="BH118" s="111"/>
      <c r="BI118" s="111"/>
      <c r="BJ118" s="111"/>
      <c r="BK118" s="111"/>
      <c r="BL118" s="111"/>
      <c r="BM118" s="111"/>
      <c r="BN118" s="111"/>
      <c r="BO118" s="111"/>
      <c r="BP118" s="111"/>
      <c r="BQ118" s="111"/>
      <c r="BR118" s="111"/>
      <c r="BS118" s="111"/>
      <c r="BT118" s="111"/>
      <c r="BU118" s="111"/>
      <c r="BV118" s="111"/>
      <c r="BW118" s="111"/>
      <c r="BX118" s="111"/>
      <c r="BY118" s="111"/>
      <c r="BZ118" s="111"/>
      <c r="CA118" s="111"/>
      <c r="CB118" s="111"/>
      <c r="CC118" s="111"/>
      <c r="CD118" s="111"/>
      <c r="CE118" s="111"/>
      <c r="CF118" s="111"/>
      <c r="CG118" s="111"/>
      <c r="CH118" s="111"/>
      <c r="CI118" s="111"/>
      <c r="CJ118" s="111"/>
      <c r="CK118" s="111"/>
      <c r="CL118" s="111"/>
      <c r="CM118" s="111"/>
      <c r="CN118" s="111"/>
    </row>
    <row r="119" spans="1:92" s="113" customFormat="1" ht="32.25" customHeight="1" x14ac:dyDescent="0.35">
      <c r="A119" s="209"/>
      <c r="B119" s="222"/>
      <c r="C119" s="226"/>
      <c r="D119" s="226"/>
      <c r="E119" s="226"/>
      <c r="F119" s="216"/>
      <c r="G119" s="227"/>
      <c r="H119" s="222"/>
      <c r="I119" s="215"/>
      <c r="J119" s="216"/>
      <c r="K119" s="216"/>
      <c r="L119" s="233"/>
      <c r="M119" s="229"/>
      <c r="N119" s="444"/>
      <c r="O119" s="444"/>
      <c r="P119" s="444"/>
      <c r="Q119" s="444"/>
      <c r="R119" s="444"/>
      <c r="S119" s="444"/>
      <c r="T119" s="444"/>
      <c r="U119" s="444"/>
      <c r="V119" s="444"/>
      <c r="W119" s="444"/>
      <c r="X119" s="444"/>
      <c r="Y119" s="444"/>
      <c r="Z119" s="444"/>
      <c r="AA119" s="444"/>
      <c r="AB119" s="444"/>
      <c r="AC119" s="444"/>
      <c r="AD119" s="444"/>
      <c r="AE119" s="444"/>
      <c r="AF119" s="444"/>
      <c r="AG119" s="444"/>
      <c r="AH119" s="444"/>
      <c r="AI119" s="444"/>
      <c r="AJ119" s="444"/>
      <c r="AK119" s="444"/>
      <c r="AL119" s="444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  <c r="BY119" s="111"/>
      <c r="BZ119" s="111"/>
      <c r="CA119" s="111"/>
      <c r="CB119" s="111"/>
      <c r="CC119" s="111"/>
      <c r="CD119" s="111"/>
      <c r="CE119" s="111"/>
      <c r="CF119" s="111"/>
      <c r="CG119" s="111"/>
      <c r="CH119" s="111"/>
      <c r="CI119" s="111"/>
      <c r="CJ119" s="111"/>
      <c r="CK119" s="111"/>
      <c r="CL119" s="111"/>
      <c r="CM119" s="111"/>
      <c r="CN119" s="111"/>
    </row>
    <row r="120" spans="1:92" s="114" customFormat="1" ht="14.25" customHeight="1" thickBot="1" x14ac:dyDescent="0.4">
      <c r="A120" s="209">
        <v>45</v>
      </c>
      <c r="B120" s="222" t="s">
        <v>300</v>
      </c>
      <c r="C120" s="226"/>
      <c r="D120" s="226"/>
      <c r="E120" s="226"/>
      <c r="F120" s="223" t="s">
        <v>155</v>
      </c>
      <c r="G120" s="237">
        <f>ROUND(Testing!J221,2)</f>
        <v>0</v>
      </c>
      <c r="H120" s="216" t="s">
        <v>120</v>
      </c>
      <c r="I120" s="215" t="s">
        <v>156</v>
      </c>
      <c r="J120" s="223" t="str">
        <f>IF('TC 66-204 page 3'!O28&gt;0,'TC 66-204 page 3'!O28,"")</f>
        <v/>
      </c>
      <c r="K120" s="216" t="s">
        <v>157</v>
      </c>
      <c r="L120" s="223" t="s">
        <v>155</v>
      </c>
      <c r="M120" s="238" t="str">
        <f>IF(J120="","",G120*J120)</f>
        <v/>
      </c>
      <c r="N120" s="444"/>
      <c r="O120" s="444"/>
      <c r="P120" s="444"/>
      <c r="Q120" s="444"/>
      <c r="R120" s="444"/>
      <c r="S120" s="444"/>
      <c r="T120" s="444"/>
      <c r="U120" s="444"/>
      <c r="V120" s="444"/>
      <c r="W120" s="444"/>
      <c r="X120" s="444"/>
      <c r="Y120" s="444"/>
      <c r="Z120" s="444"/>
      <c r="AA120" s="444"/>
      <c r="AB120" s="444"/>
      <c r="AC120" s="444"/>
      <c r="AD120" s="444"/>
      <c r="AE120" s="444"/>
      <c r="AF120" s="444"/>
      <c r="AG120" s="444"/>
      <c r="AH120" s="444"/>
      <c r="AI120" s="444"/>
      <c r="AJ120" s="444"/>
      <c r="AK120" s="444"/>
      <c r="AL120" s="444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1"/>
      <c r="CF120" s="111"/>
      <c r="CG120" s="111"/>
      <c r="CH120" s="111"/>
      <c r="CI120" s="111"/>
      <c r="CJ120" s="111"/>
      <c r="CK120" s="111"/>
      <c r="CL120" s="111"/>
      <c r="CM120" s="111"/>
      <c r="CN120" s="111"/>
    </row>
    <row r="121" spans="1:92" s="114" customFormat="1" ht="14.25" customHeight="1" x14ac:dyDescent="0.35">
      <c r="A121" s="209"/>
      <c r="B121" s="222"/>
      <c r="C121" s="226"/>
      <c r="D121" s="226"/>
      <c r="E121" s="226"/>
      <c r="F121" s="208"/>
      <c r="G121" s="335"/>
      <c r="H121" s="208"/>
      <c r="I121" s="209"/>
      <c r="J121" s="208"/>
      <c r="K121" s="208"/>
      <c r="L121" s="208"/>
      <c r="M121" s="334"/>
      <c r="N121" s="444"/>
      <c r="O121" s="444"/>
      <c r="P121" s="444"/>
      <c r="Q121" s="444"/>
      <c r="R121" s="444"/>
      <c r="S121" s="444"/>
      <c r="T121" s="444"/>
      <c r="U121" s="444"/>
      <c r="V121" s="444"/>
      <c r="W121" s="444"/>
      <c r="X121" s="444"/>
      <c r="Y121" s="444"/>
      <c r="Z121" s="444"/>
      <c r="AA121" s="444"/>
      <c r="AB121" s="444"/>
      <c r="AC121" s="444"/>
      <c r="AD121" s="444"/>
      <c r="AE121" s="444"/>
      <c r="AF121" s="444"/>
      <c r="AG121" s="444"/>
      <c r="AH121" s="444"/>
      <c r="AI121" s="444"/>
      <c r="AJ121" s="444"/>
      <c r="AK121" s="444"/>
      <c r="AL121" s="444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BJ121" s="111"/>
      <c r="BK121" s="111"/>
      <c r="BL121" s="111"/>
      <c r="BM121" s="111"/>
      <c r="BN121" s="111"/>
      <c r="BO121" s="111"/>
      <c r="BP121" s="111"/>
      <c r="BQ121" s="111"/>
      <c r="BR121" s="111"/>
      <c r="BS121" s="111"/>
      <c r="BT121" s="111"/>
      <c r="BU121" s="111"/>
      <c r="BV121" s="111"/>
      <c r="BW121" s="111"/>
      <c r="BX121" s="111"/>
      <c r="BY121" s="111"/>
      <c r="BZ121" s="111"/>
      <c r="CA121" s="111"/>
      <c r="CB121" s="111"/>
      <c r="CC121" s="111"/>
      <c r="CD121" s="111"/>
      <c r="CE121" s="111"/>
      <c r="CF121" s="111"/>
      <c r="CG121" s="111"/>
      <c r="CH121" s="111"/>
      <c r="CI121" s="111"/>
      <c r="CJ121" s="111"/>
      <c r="CK121" s="111"/>
      <c r="CL121" s="111"/>
      <c r="CM121" s="111"/>
      <c r="CN121" s="111"/>
    </row>
    <row r="122" spans="1:92" s="114" customFormat="1" ht="14.25" customHeight="1" thickBot="1" x14ac:dyDescent="0.4">
      <c r="A122" s="209">
        <v>46</v>
      </c>
      <c r="B122" s="222" t="s">
        <v>299</v>
      </c>
      <c r="C122" s="226"/>
      <c r="D122" s="226"/>
      <c r="E122" s="226"/>
      <c r="F122" s="223" t="s">
        <v>155</v>
      </c>
      <c r="G122" s="237">
        <f>ROUND(Testing!J232,2)</f>
        <v>0</v>
      </c>
      <c r="H122" s="216" t="s">
        <v>120</v>
      </c>
      <c r="I122" s="215" t="s">
        <v>156</v>
      </c>
      <c r="J122" s="223" t="str">
        <f>IF('TC 66-204 page 3'!P28&gt;0,'TC 66-204 page 3'!P28,"")</f>
        <v/>
      </c>
      <c r="K122" s="216" t="s">
        <v>157</v>
      </c>
      <c r="L122" s="223" t="s">
        <v>155</v>
      </c>
      <c r="M122" s="238" t="str">
        <f>IF(J122="","",G122*J122)</f>
        <v/>
      </c>
      <c r="N122" s="444"/>
      <c r="O122" s="444"/>
      <c r="P122" s="444"/>
      <c r="Q122" s="444"/>
      <c r="R122" s="444"/>
      <c r="S122" s="444"/>
      <c r="T122" s="444"/>
      <c r="U122" s="444"/>
      <c r="V122" s="444"/>
      <c r="W122" s="444"/>
      <c r="X122" s="444"/>
      <c r="Y122" s="444"/>
      <c r="Z122" s="444"/>
      <c r="AA122" s="444"/>
      <c r="AB122" s="444"/>
      <c r="AC122" s="444"/>
      <c r="AD122" s="444"/>
      <c r="AE122" s="444"/>
      <c r="AF122" s="444"/>
      <c r="AG122" s="444"/>
      <c r="AH122" s="444"/>
      <c r="AI122" s="444"/>
      <c r="AJ122" s="444"/>
      <c r="AK122" s="444"/>
      <c r="AL122" s="444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</row>
    <row r="123" spans="1:92" s="114" customFormat="1" ht="14.25" customHeight="1" x14ac:dyDescent="0.35">
      <c r="A123" s="209"/>
      <c r="B123" s="222"/>
      <c r="C123" s="226"/>
      <c r="D123" s="226"/>
      <c r="E123" s="226"/>
      <c r="F123" s="216"/>
      <c r="G123" s="333"/>
      <c r="H123" s="216"/>
      <c r="I123" s="215"/>
      <c r="J123" s="216"/>
      <c r="K123" s="216"/>
      <c r="L123" s="216"/>
      <c r="M123" s="235"/>
      <c r="N123" s="444"/>
      <c r="O123" s="444"/>
      <c r="P123" s="444"/>
      <c r="Q123" s="444"/>
      <c r="R123" s="444"/>
      <c r="S123" s="444"/>
      <c r="T123" s="444"/>
      <c r="U123" s="444"/>
      <c r="V123" s="444"/>
      <c r="W123" s="444"/>
      <c r="X123" s="444"/>
      <c r="Y123" s="444"/>
      <c r="Z123" s="444"/>
      <c r="AA123" s="444"/>
      <c r="AB123" s="444"/>
      <c r="AC123" s="444"/>
      <c r="AD123" s="444"/>
      <c r="AE123" s="444"/>
      <c r="AF123" s="444"/>
      <c r="AG123" s="444"/>
      <c r="AH123" s="444"/>
      <c r="AI123" s="444"/>
      <c r="AJ123" s="444"/>
      <c r="AK123" s="444"/>
      <c r="AL123" s="444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111"/>
      <c r="BY123" s="111"/>
      <c r="BZ123" s="111"/>
      <c r="CA123" s="111"/>
      <c r="CB123" s="111"/>
      <c r="CC123" s="111"/>
      <c r="CD123" s="111"/>
      <c r="CE123" s="111"/>
      <c r="CF123" s="111"/>
      <c r="CG123" s="111"/>
      <c r="CH123" s="111"/>
      <c r="CI123" s="111"/>
      <c r="CJ123" s="111"/>
      <c r="CK123" s="111"/>
      <c r="CL123" s="111"/>
      <c r="CM123" s="111"/>
      <c r="CN123" s="111"/>
    </row>
    <row r="124" spans="1:92" s="114" customFormat="1" ht="14.25" customHeight="1" thickBot="1" x14ac:dyDescent="0.4">
      <c r="A124" s="209">
        <v>47</v>
      </c>
      <c r="B124" s="222" t="s">
        <v>298</v>
      </c>
      <c r="C124" s="226"/>
      <c r="D124" s="226"/>
      <c r="E124" s="226"/>
      <c r="F124" s="223" t="s">
        <v>155</v>
      </c>
      <c r="G124" s="237">
        <f>ROUND(Testing!J243,2)</f>
        <v>0</v>
      </c>
      <c r="H124" s="216" t="s">
        <v>120</v>
      </c>
      <c r="I124" s="215" t="s">
        <v>156</v>
      </c>
      <c r="J124" s="223" t="str">
        <f>IF('TC 66-204 page 3'!Q28&gt;0,'TC 66-204 page 3'!Q28,"")</f>
        <v/>
      </c>
      <c r="K124" s="216" t="s">
        <v>157</v>
      </c>
      <c r="L124" s="223" t="s">
        <v>155</v>
      </c>
      <c r="M124" s="238" t="str">
        <f>IF(J124="","",G124*J124)</f>
        <v/>
      </c>
      <c r="N124" s="444"/>
      <c r="O124" s="444"/>
      <c r="P124" s="444"/>
      <c r="Q124" s="444"/>
      <c r="R124" s="444"/>
      <c r="S124" s="444"/>
      <c r="T124" s="444"/>
      <c r="U124" s="444"/>
      <c r="V124" s="444"/>
      <c r="W124" s="444"/>
      <c r="X124" s="444"/>
      <c r="Y124" s="444"/>
      <c r="Z124" s="444"/>
      <c r="AA124" s="444"/>
      <c r="AB124" s="444"/>
      <c r="AC124" s="444"/>
      <c r="AD124" s="444"/>
      <c r="AE124" s="444"/>
      <c r="AF124" s="444"/>
      <c r="AG124" s="444"/>
      <c r="AH124" s="444"/>
      <c r="AI124" s="444"/>
      <c r="AJ124" s="444"/>
      <c r="AK124" s="444"/>
      <c r="AL124" s="444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  <c r="BC124" s="111"/>
      <c r="BD124" s="111"/>
      <c r="BE124" s="111"/>
      <c r="BF124" s="111"/>
      <c r="BG124" s="111"/>
      <c r="BH124" s="111"/>
      <c r="BI124" s="111"/>
      <c r="BJ124" s="111"/>
      <c r="BK124" s="111"/>
      <c r="BL124" s="111"/>
      <c r="BM124" s="111"/>
      <c r="BN124" s="111"/>
      <c r="BO124" s="111"/>
      <c r="BP124" s="111"/>
      <c r="BQ124" s="111"/>
      <c r="BR124" s="111"/>
      <c r="BS124" s="111"/>
      <c r="BT124" s="111"/>
      <c r="BU124" s="111"/>
      <c r="BV124" s="111"/>
      <c r="BW124" s="111"/>
      <c r="BX124" s="111"/>
      <c r="BY124" s="111"/>
      <c r="BZ124" s="111"/>
      <c r="CA124" s="111"/>
      <c r="CB124" s="111"/>
      <c r="CC124" s="111"/>
      <c r="CD124" s="111"/>
      <c r="CE124" s="111"/>
      <c r="CF124" s="111"/>
      <c r="CG124" s="111"/>
      <c r="CH124" s="111"/>
      <c r="CI124" s="111"/>
      <c r="CJ124" s="111"/>
      <c r="CK124" s="111"/>
      <c r="CL124" s="111"/>
      <c r="CM124" s="111"/>
      <c r="CN124" s="111"/>
    </row>
    <row r="125" spans="1:92" s="114" customFormat="1" ht="14.25" customHeight="1" x14ac:dyDescent="0.35">
      <c r="A125" s="209"/>
      <c r="B125" s="222"/>
      <c r="C125" s="226"/>
      <c r="D125" s="226"/>
      <c r="E125" s="226"/>
      <c r="F125" s="208"/>
      <c r="G125" s="335"/>
      <c r="H125" s="208"/>
      <c r="I125" s="209"/>
      <c r="J125" s="208"/>
      <c r="K125" s="208"/>
      <c r="L125" s="208"/>
      <c r="M125" s="334"/>
      <c r="N125" s="444"/>
      <c r="O125" s="444"/>
      <c r="P125" s="444"/>
      <c r="Q125" s="444"/>
      <c r="R125" s="444"/>
      <c r="S125" s="444"/>
      <c r="T125" s="444"/>
      <c r="U125" s="444"/>
      <c r="V125" s="444"/>
      <c r="W125" s="444"/>
      <c r="X125" s="444"/>
      <c r="Y125" s="444"/>
      <c r="Z125" s="444"/>
      <c r="AA125" s="444"/>
      <c r="AB125" s="444"/>
      <c r="AC125" s="444"/>
      <c r="AD125" s="444"/>
      <c r="AE125" s="444"/>
      <c r="AF125" s="444"/>
      <c r="AG125" s="444"/>
      <c r="AH125" s="444"/>
      <c r="AI125" s="444"/>
      <c r="AJ125" s="444"/>
      <c r="AK125" s="444"/>
      <c r="AL125" s="444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/>
      <c r="BF125" s="111"/>
      <c r="BG125" s="111"/>
      <c r="BH125" s="111"/>
      <c r="BI125" s="111"/>
      <c r="BJ125" s="111"/>
      <c r="BK125" s="111"/>
      <c r="BL125" s="111"/>
      <c r="BM125" s="111"/>
      <c r="BN125" s="111"/>
      <c r="BO125" s="111"/>
      <c r="BP125" s="111"/>
      <c r="BQ125" s="111"/>
      <c r="BR125" s="111"/>
      <c r="BS125" s="111"/>
      <c r="BT125" s="111"/>
      <c r="BU125" s="111"/>
      <c r="BV125" s="111"/>
      <c r="BW125" s="111"/>
      <c r="BX125" s="111"/>
      <c r="BY125" s="111"/>
      <c r="BZ125" s="111"/>
      <c r="CA125" s="111"/>
      <c r="CB125" s="111"/>
      <c r="CC125" s="111"/>
      <c r="CD125" s="111"/>
      <c r="CE125" s="111"/>
      <c r="CF125" s="111"/>
      <c r="CG125" s="111"/>
      <c r="CH125" s="111"/>
      <c r="CI125" s="111"/>
      <c r="CJ125" s="111"/>
      <c r="CK125" s="111"/>
      <c r="CL125" s="111"/>
      <c r="CM125" s="111"/>
      <c r="CN125" s="111"/>
    </row>
    <row r="126" spans="1:92" s="113" customFormat="1" ht="14.25" customHeight="1" thickBot="1" x14ac:dyDescent="0.4">
      <c r="A126" s="209">
        <v>48</v>
      </c>
      <c r="B126" s="222" t="s">
        <v>297</v>
      </c>
      <c r="C126" s="226"/>
      <c r="D126" s="226"/>
      <c r="E126" s="226"/>
      <c r="F126" s="223" t="s">
        <v>155</v>
      </c>
      <c r="G126" s="237">
        <f>ROUND(Testing!J254,2)</f>
        <v>0</v>
      </c>
      <c r="H126" s="216" t="s">
        <v>120</v>
      </c>
      <c r="I126" s="215" t="s">
        <v>156</v>
      </c>
      <c r="J126" s="223" t="str">
        <f>IF('TC 66-204 page 3'!R28&gt;0,'TC 66-204 page 3'!R28,"")</f>
        <v/>
      </c>
      <c r="K126" s="216" t="s">
        <v>157</v>
      </c>
      <c r="L126" s="223" t="s">
        <v>155</v>
      </c>
      <c r="M126" s="238" t="str">
        <f>IF(J126="","",G126*J126)</f>
        <v/>
      </c>
      <c r="N126" s="444"/>
      <c r="O126" s="444"/>
      <c r="P126" s="444"/>
      <c r="Q126" s="444"/>
      <c r="R126" s="444"/>
      <c r="S126" s="444"/>
      <c r="T126" s="444"/>
      <c r="U126" s="444"/>
      <c r="V126" s="444"/>
      <c r="W126" s="444"/>
      <c r="X126" s="444"/>
      <c r="Y126" s="444"/>
      <c r="Z126" s="444"/>
      <c r="AA126" s="444"/>
      <c r="AB126" s="444"/>
      <c r="AC126" s="444"/>
      <c r="AD126" s="444"/>
      <c r="AE126" s="444"/>
      <c r="AF126" s="444"/>
      <c r="AG126" s="444"/>
      <c r="AH126" s="444"/>
      <c r="AI126" s="444"/>
      <c r="AJ126" s="444"/>
      <c r="AK126" s="444"/>
      <c r="AL126" s="444"/>
      <c r="AM126" s="111"/>
      <c r="AN126" s="111"/>
      <c r="AO126" s="111"/>
      <c r="AP126" s="111"/>
      <c r="AQ126" s="111"/>
      <c r="AR126" s="111"/>
      <c r="AS126" s="111"/>
      <c r="AT126" s="111"/>
      <c r="AU126" s="111"/>
      <c r="AV126" s="111"/>
      <c r="AW126" s="111"/>
      <c r="AX126" s="111"/>
      <c r="AY126" s="111"/>
      <c r="AZ126" s="111"/>
      <c r="BA126" s="111"/>
      <c r="BB126" s="111"/>
      <c r="BC126" s="111"/>
      <c r="BD126" s="111"/>
      <c r="BE126" s="111"/>
      <c r="BF126" s="111"/>
      <c r="BG126" s="111"/>
      <c r="BH126" s="111"/>
      <c r="BI126" s="111"/>
      <c r="BJ126" s="111"/>
      <c r="BK126" s="111"/>
      <c r="BL126" s="111"/>
      <c r="BM126" s="111"/>
      <c r="BN126" s="111"/>
      <c r="BO126" s="111"/>
      <c r="BP126" s="111"/>
      <c r="BQ126" s="111"/>
      <c r="BR126" s="111"/>
      <c r="BS126" s="111"/>
      <c r="BT126" s="111"/>
      <c r="BU126" s="111"/>
      <c r="BV126" s="111"/>
      <c r="BW126" s="111"/>
      <c r="BX126" s="111"/>
      <c r="BY126" s="111"/>
      <c r="BZ126" s="111"/>
      <c r="CA126" s="111"/>
      <c r="CB126" s="111"/>
      <c r="CC126" s="111"/>
      <c r="CD126" s="111"/>
      <c r="CE126" s="111"/>
      <c r="CF126" s="111"/>
      <c r="CG126" s="111"/>
      <c r="CH126" s="111"/>
      <c r="CI126" s="111"/>
      <c r="CJ126" s="111"/>
      <c r="CK126" s="111"/>
      <c r="CL126" s="111"/>
      <c r="CM126" s="111"/>
      <c r="CN126" s="111"/>
    </row>
    <row r="127" spans="1:92" s="113" customFormat="1" ht="14.25" customHeight="1" x14ac:dyDescent="0.35">
      <c r="A127" s="209"/>
      <c r="B127" s="222"/>
      <c r="C127" s="226"/>
      <c r="D127" s="226"/>
      <c r="E127" s="226"/>
      <c r="F127" s="216"/>
      <c r="G127" s="333"/>
      <c r="H127" s="216"/>
      <c r="I127" s="215"/>
      <c r="J127" s="216"/>
      <c r="K127" s="216"/>
      <c r="L127" s="216"/>
      <c r="M127" s="235"/>
      <c r="N127" s="444"/>
      <c r="O127" s="444"/>
      <c r="P127" s="444"/>
      <c r="Q127" s="444"/>
      <c r="R127" s="444"/>
      <c r="S127" s="444"/>
      <c r="T127" s="444"/>
      <c r="U127" s="444"/>
      <c r="V127" s="444"/>
      <c r="W127" s="444"/>
      <c r="X127" s="444"/>
      <c r="Y127" s="444"/>
      <c r="Z127" s="444"/>
      <c r="AA127" s="444"/>
      <c r="AB127" s="444"/>
      <c r="AC127" s="444"/>
      <c r="AD127" s="444"/>
      <c r="AE127" s="444"/>
      <c r="AF127" s="444"/>
      <c r="AG127" s="444"/>
      <c r="AH127" s="444"/>
      <c r="AI127" s="444"/>
      <c r="AJ127" s="444"/>
      <c r="AK127" s="444"/>
      <c r="AL127" s="444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  <c r="BJ127" s="111"/>
      <c r="BK127" s="111"/>
      <c r="BL127" s="111"/>
      <c r="BM127" s="111"/>
      <c r="BN127" s="111"/>
      <c r="BO127" s="111"/>
      <c r="BP127" s="111"/>
      <c r="BQ127" s="111"/>
      <c r="BR127" s="111"/>
      <c r="BS127" s="111"/>
      <c r="BT127" s="111"/>
      <c r="BU127" s="111"/>
      <c r="BV127" s="111"/>
      <c r="BW127" s="111"/>
      <c r="BX127" s="111"/>
      <c r="BY127" s="111"/>
      <c r="BZ127" s="111"/>
      <c r="CA127" s="111"/>
      <c r="CB127" s="111"/>
      <c r="CC127" s="111"/>
      <c r="CD127" s="111"/>
      <c r="CE127" s="111"/>
      <c r="CF127" s="111"/>
      <c r="CG127" s="111"/>
      <c r="CH127" s="111"/>
      <c r="CI127" s="111"/>
      <c r="CJ127" s="111"/>
      <c r="CK127" s="111"/>
      <c r="CL127" s="111"/>
      <c r="CM127" s="111"/>
      <c r="CN127" s="111"/>
    </row>
    <row r="128" spans="1:92" s="114" customFormat="1" ht="14.25" customHeight="1" thickBot="1" x14ac:dyDescent="0.4">
      <c r="A128" s="209">
        <v>49</v>
      </c>
      <c r="B128" s="222" t="s">
        <v>296</v>
      </c>
      <c r="C128" s="226"/>
      <c r="D128" s="226"/>
      <c r="E128" s="226"/>
      <c r="F128" s="223" t="s">
        <v>155</v>
      </c>
      <c r="G128" s="237">
        <v>0</v>
      </c>
      <c r="H128" s="216" t="s">
        <v>35</v>
      </c>
      <c r="I128" s="215" t="s">
        <v>156</v>
      </c>
      <c r="J128" s="223" t="str">
        <f>IF('TC 66-204 page 3'!S28&gt;0,'TC 66-204 page 3'!S28,"")</f>
        <v/>
      </c>
      <c r="K128" s="216" t="s">
        <v>157</v>
      </c>
      <c r="L128" s="223" t="s">
        <v>155</v>
      </c>
      <c r="M128" s="238" t="str">
        <f>IF(J128="","",G128*J128)</f>
        <v/>
      </c>
      <c r="N128" s="444"/>
      <c r="O128" s="444"/>
      <c r="P128" s="444"/>
      <c r="Q128" s="444"/>
      <c r="R128" s="444"/>
      <c r="S128" s="444"/>
      <c r="T128" s="444"/>
      <c r="U128" s="444"/>
      <c r="V128" s="444"/>
      <c r="W128" s="444"/>
      <c r="X128" s="444"/>
      <c r="Y128" s="444"/>
      <c r="Z128" s="444"/>
      <c r="AA128" s="444"/>
      <c r="AB128" s="444"/>
      <c r="AC128" s="444"/>
      <c r="AD128" s="444"/>
      <c r="AE128" s="444"/>
      <c r="AF128" s="444"/>
      <c r="AG128" s="444"/>
      <c r="AH128" s="444"/>
      <c r="AI128" s="444"/>
      <c r="AJ128" s="444"/>
      <c r="AK128" s="444"/>
      <c r="AL128" s="444"/>
      <c r="AM128" s="111"/>
      <c r="AN128" s="111"/>
      <c r="AO128" s="111"/>
      <c r="AP128" s="111"/>
      <c r="AQ128" s="111"/>
      <c r="AR128" s="111"/>
      <c r="AS128" s="111"/>
      <c r="AT128" s="111"/>
      <c r="AU128" s="111"/>
      <c r="AV128" s="111"/>
      <c r="AW128" s="111"/>
      <c r="AX128" s="111"/>
      <c r="AY128" s="111"/>
      <c r="AZ128" s="111"/>
      <c r="BA128" s="111"/>
      <c r="BB128" s="111"/>
      <c r="BC128" s="111"/>
      <c r="BD128" s="111"/>
      <c r="BE128" s="111"/>
      <c r="BF128" s="111"/>
      <c r="BG128" s="111"/>
      <c r="BH128" s="111"/>
      <c r="BI128" s="111"/>
      <c r="BJ128" s="111"/>
      <c r="BK128" s="111"/>
      <c r="BL128" s="111"/>
      <c r="BM128" s="111"/>
      <c r="BN128" s="111"/>
      <c r="BO128" s="111"/>
      <c r="BP128" s="111"/>
      <c r="BQ128" s="111"/>
      <c r="BR128" s="111"/>
      <c r="BS128" s="111"/>
      <c r="BT128" s="111"/>
      <c r="BU128" s="111"/>
      <c r="BV128" s="111"/>
      <c r="BW128" s="111"/>
      <c r="BX128" s="111"/>
      <c r="BY128" s="111"/>
      <c r="BZ128" s="111"/>
      <c r="CA128" s="111"/>
      <c r="CB128" s="111"/>
      <c r="CC128" s="111"/>
      <c r="CD128" s="111"/>
      <c r="CE128" s="111"/>
      <c r="CF128" s="111"/>
      <c r="CG128" s="111"/>
      <c r="CH128" s="111"/>
      <c r="CI128" s="111"/>
      <c r="CJ128" s="111"/>
      <c r="CK128" s="111"/>
      <c r="CL128" s="111"/>
      <c r="CM128" s="111"/>
      <c r="CN128" s="111"/>
    </row>
    <row r="129" spans="1:92" s="114" customFormat="1" ht="14.25" customHeight="1" x14ac:dyDescent="0.35">
      <c r="A129" s="209"/>
      <c r="B129" s="222"/>
      <c r="C129" s="226"/>
      <c r="D129" s="226"/>
      <c r="E129" s="226"/>
      <c r="F129" s="216"/>
      <c r="G129" s="333"/>
      <c r="H129" s="216"/>
      <c r="I129" s="215"/>
      <c r="J129" s="216"/>
      <c r="K129" s="216"/>
      <c r="L129" s="216"/>
      <c r="M129" s="235"/>
      <c r="N129" s="444"/>
      <c r="O129" s="444"/>
      <c r="P129" s="444"/>
      <c r="Q129" s="444"/>
      <c r="R129" s="444"/>
      <c r="S129" s="444"/>
      <c r="T129" s="444"/>
      <c r="U129" s="444"/>
      <c r="V129" s="444"/>
      <c r="W129" s="444"/>
      <c r="X129" s="444"/>
      <c r="Y129" s="444"/>
      <c r="Z129" s="444"/>
      <c r="AA129" s="444"/>
      <c r="AB129" s="444"/>
      <c r="AC129" s="444"/>
      <c r="AD129" s="444"/>
      <c r="AE129" s="444"/>
      <c r="AF129" s="444"/>
      <c r="AG129" s="444"/>
      <c r="AH129" s="444"/>
      <c r="AI129" s="444"/>
      <c r="AJ129" s="444"/>
      <c r="AK129" s="444"/>
      <c r="AL129" s="444"/>
      <c r="AM129" s="111"/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1"/>
      <c r="BB129" s="111"/>
      <c r="BC129" s="111"/>
      <c r="BD129" s="111"/>
      <c r="BE129" s="111"/>
      <c r="BF129" s="111"/>
      <c r="BG129" s="111"/>
      <c r="BH129" s="111"/>
      <c r="BI129" s="111"/>
      <c r="BJ129" s="111"/>
      <c r="BK129" s="111"/>
      <c r="BL129" s="111"/>
      <c r="BM129" s="111"/>
      <c r="BN129" s="111"/>
      <c r="BO129" s="111"/>
      <c r="BP129" s="111"/>
      <c r="BQ129" s="111"/>
      <c r="BR129" s="111"/>
      <c r="BS129" s="111"/>
      <c r="BT129" s="111"/>
      <c r="BU129" s="111"/>
      <c r="BV129" s="111"/>
      <c r="BW129" s="111"/>
      <c r="BX129" s="111"/>
      <c r="BY129" s="111"/>
      <c r="BZ129" s="111"/>
      <c r="CA129" s="111"/>
      <c r="CB129" s="111"/>
      <c r="CC129" s="111"/>
      <c r="CD129" s="111"/>
      <c r="CE129" s="111"/>
      <c r="CF129" s="111"/>
      <c r="CG129" s="111"/>
      <c r="CH129" s="111"/>
      <c r="CI129" s="111"/>
      <c r="CJ129" s="111"/>
      <c r="CK129" s="111"/>
      <c r="CL129" s="111"/>
      <c r="CM129" s="111"/>
      <c r="CN129" s="111"/>
    </row>
    <row r="130" spans="1:92" s="114" customFormat="1" ht="14.25" customHeight="1" thickBot="1" x14ac:dyDescent="0.4">
      <c r="A130" s="209">
        <v>50</v>
      </c>
      <c r="B130" s="222" t="s">
        <v>295</v>
      </c>
      <c r="C130" s="226"/>
      <c r="D130" s="226"/>
      <c r="E130" s="226"/>
      <c r="F130" s="223" t="s">
        <v>155</v>
      </c>
      <c r="G130" s="237">
        <v>0</v>
      </c>
      <c r="H130" s="216" t="s">
        <v>35</v>
      </c>
      <c r="I130" s="215" t="s">
        <v>156</v>
      </c>
      <c r="J130" s="223" t="str">
        <f>IF('TC 66-204 page 3'!T28&gt;0,'TC 66-204 page 3'!T28,"")</f>
        <v/>
      </c>
      <c r="K130" s="216" t="s">
        <v>157</v>
      </c>
      <c r="L130" s="223" t="s">
        <v>155</v>
      </c>
      <c r="M130" s="238" t="str">
        <f>IF(J130="","",G130*J130)</f>
        <v/>
      </c>
      <c r="N130" s="444"/>
      <c r="O130" s="444"/>
      <c r="P130" s="444"/>
      <c r="Q130" s="444"/>
      <c r="R130" s="444"/>
      <c r="S130" s="444"/>
      <c r="T130" s="444"/>
      <c r="U130" s="444"/>
      <c r="V130" s="444"/>
      <c r="W130" s="444"/>
      <c r="X130" s="444"/>
      <c r="Y130" s="444"/>
      <c r="Z130" s="444"/>
      <c r="AA130" s="444"/>
      <c r="AB130" s="444"/>
      <c r="AC130" s="444"/>
      <c r="AD130" s="444"/>
      <c r="AE130" s="444"/>
      <c r="AF130" s="444"/>
      <c r="AG130" s="444"/>
      <c r="AH130" s="444"/>
      <c r="AI130" s="444"/>
      <c r="AJ130" s="444"/>
      <c r="AK130" s="444"/>
      <c r="AL130" s="444"/>
      <c r="AM130" s="111"/>
      <c r="AN130" s="111"/>
      <c r="AO130" s="111"/>
      <c r="AP130" s="111"/>
      <c r="AQ130" s="111"/>
      <c r="AR130" s="111"/>
      <c r="AS130" s="111"/>
      <c r="AT130" s="111"/>
      <c r="AU130" s="111"/>
      <c r="AV130" s="111"/>
      <c r="AW130" s="111"/>
      <c r="AX130" s="111"/>
      <c r="AY130" s="111"/>
      <c r="AZ130" s="111"/>
      <c r="BA130" s="111"/>
      <c r="BB130" s="111"/>
      <c r="BC130" s="111"/>
      <c r="BD130" s="111"/>
      <c r="BE130" s="111"/>
      <c r="BF130" s="111"/>
      <c r="BG130" s="111"/>
      <c r="BH130" s="111"/>
      <c r="BI130" s="111"/>
      <c r="BJ130" s="111"/>
      <c r="BK130" s="111"/>
      <c r="BL130" s="111"/>
      <c r="BM130" s="111"/>
      <c r="BN130" s="111"/>
      <c r="BO130" s="111"/>
      <c r="BP130" s="111"/>
      <c r="BQ130" s="111"/>
      <c r="BR130" s="111"/>
      <c r="BS130" s="111"/>
      <c r="BT130" s="111"/>
      <c r="BU130" s="111"/>
      <c r="BV130" s="111"/>
      <c r="BW130" s="111"/>
      <c r="BX130" s="111"/>
      <c r="BY130" s="111"/>
      <c r="BZ130" s="111"/>
      <c r="CA130" s="111"/>
      <c r="CB130" s="111"/>
      <c r="CC130" s="111"/>
      <c r="CD130" s="111"/>
      <c r="CE130" s="111"/>
      <c r="CF130" s="111"/>
      <c r="CG130" s="111"/>
      <c r="CH130" s="111"/>
      <c r="CI130" s="111"/>
      <c r="CJ130" s="111"/>
      <c r="CK130" s="111"/>
      <c r="CL130" s="111"/>
      <c r="CM130" s="111"/>
      <c r="CN130" s="111"/>
    </row>
    <row r="131" spans="1:92" s="114" customFormat="1" ht="14.25" customHeight="1" x14ac:dyDescent="0.35">
      <c r="A131" s="209"/>
      <c r="B131" s="222"/>
      <c r="C131" s="226"/>
      <c r="D131" s="226"/>
      <c r="E131" s="226"/>
      <c r="F131" s="216"/>
      <c r="G131" s="333"/>
      <c r="H131" s="216"/>
      <c r="I131" s="215"/>
      <c r="J131" s="216"/>
      <c r="K131" s="216"/>
      <c r="L131" s="216"/>
      <c r="M131" s="335"/>
      <c r="N131" s="444"/>
      <c r="O131" s="444"/>
      <c r="P131" s="444"/>
      <c r="Q131" s="444"/>
      <c r="R131" s="444"/>
      <c r="S131" s="444"/>
      <c r="T131" s="444"/>
      <c r="U131" s="444"/>
      <c r="V131" s="444"/>
      <c r="W131" s="444"/>
      <c r="X131" s="444"/>
      <c r="Y131" s="444"/>
      <c r="Z131" s="444"/>
      <c r="AA131" s="444"/>
      <c r="AB131" s="444"/>
      <c r="AC131" s="444"/>
      <c r="AD131" s="444"/>
      <c r="AE131" s="444"/>
      <c r="AF131" s="444"/>
      <c r="AG131" s="444"/>
      <c r="AH131" s="444"/>
      <c r="AI131" s="444"/>
      <c r="AJ131" s="444"/>
      <c r="AK131" s="444"/>
      <c r="AL131" s="444"/>
      <c r="AM131" s="111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1"/>
      <c r="AY131" s="111"/>
      <c r="AZ131" s="111"/>
      <c r="BA131" s="111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1"/>
      <c r="BM131" s="111"/>
      <c r="BN131" s="111"/>
      <c r="BO131" s="111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1"/>
      <c r="CA131" s="111"/>
      <c r="CB131" s="111"/>
      <c r="CC131" s="111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11"/>
    </row>
    <row r="132" spans="1:92" s="110" customFormat="1" ht="14.25" customHeight="1" thickBot="1" x14ac:dyDescent="0.4">
      <c r="A132" s="209">
        <v>51</v>
      </c>
      <c r="B132" s="222" t="s">
        <v>294</v>
      </c>
      <c r="C132" s="226"/>
      <c r="D132" s="226"/>
      <c r="E132" s="226"/>
      <c r="F132" s="223" t="s">
        <v>155</v>
      </c>
      <c r="G132" s="237">
        <v>0</v>
      </c>
      <c r="H132" s="216" t="s">
        <v>35</v>
      </c>
      <c r="I132" s="215" t="s">
        <v>156</v>
      </c>
      <c r="J132" s="223" t="str">
        <f>IF('TC 66-204 page 3'!U28&gt;0,'TC 66-204 page 3'!U28,"")</f>
        <v/>
      </c>
      <c r="K132" s="216" t="s">
        <v>157</v>
      </c>
      <c r="L132" s="223" t="s">
        <v>155</v>
      </c>
      <c r="M132" s="337" t="str">
        <f>IF(J132="","",G132*J132)</f>
        <v/>
      </c>
      <c r="N132" s="444"/>
      <c r="O132" s="444"/>
      <c r="P132" s="444"/>
      <c r="Q132" s="444"/>
      <c r="R132" s="444"/>
      <c r="S132" s="444"/>
      <c r="T132" s="444"/>
      <c r="U132" s="444"/>
      <c r="V132" s="444"/>
      <c r="W132" s="444"/>
      <c r="X132" s="444"/>
      <c r="Y132" s="444"/>
      <c r="Z132" s="444"/>
      <c r="AA132" s="444"/>
      <c r="AB132" s="444"/>
      <c r="AC132" s="444"/>
      <c r="AD132" s="444"/>
      <c r="AE132" s="444"/>
      <c r="AF132" s="444"/>
      <c r="AG132" s="444"/>
      <c r="AH132" s="444"/>
      <c r="AI132" s="444"/>
      <c r="AJ132" s="444"/>
      <c r="AK132" s="444"/>
      <c r="AL132" s="444"/>
      <c r="AM132" s="111"/>
      <c r="AN132" s="111"/>
      <c r="AO132" s="111"/>
      <c r="AP132" s="111"/>
      <c r="AQ132" s="111"/>
      <c r="AR132" s="111"/>
      <c r="AS132" s="111"/>
      <c r="AT132" s="111"/>
      <c r="AU132" s="111"/>
      <c r="AV132" s="111"/>
      <c r="AW132" s="111"/>
      <c r="AX132" s="111"/>
      <c r="AY132" s="111"/>
      <c r="AZ132" s="111"/>
      <c r="BA132" s="111"/>
      <c r="BB132" s="111"/>
      <c r="BC132" s="111"/>
      <c r="BD132" s="111"/>
      <c r="BE132" s="111"/>
      <c r="BF132" s="111"/>
      <c r="BG132" s="111"/>
      <c r="BH132" s="111"/>
      <c r="BI132" s="111"/>
      <c r="BJ132" s="111"/>
      <c r="BK132" s="111"/>
      <c r="BL132" s="111"/>
      <c r="BM132" s="111"/>
      <c r="BN132" s="111"/>
      <c r="BO132" s="111"/>
      <c r="BP132" s="111"/>
      <c r="BQ132" s="111"/>
      <c r="BR132" s="111"/>
      <c r="BS132" s="111"/>
      <c r="BT132" s="111"/>
      <c r="BU132" s="111"/>
      <c r="BV132" s="111"/>
      <c r="BW132" s="111"/>
      <c r="BX132" s="111"/>
      <c r="BY132" s="111"/>
      <c r="BZ132" s="111"/>
      <c r="CA132" s="111"/>
      <c r="CB132" s="111"/>
      <c r="CC132" s="111"/>
      <c r="CD132" s="111"/>
      <c r="CE132" s="111"/>
      <c r="CF132" s="111"/>
      <c r="CG132" s="111"/>
      <c r="CH132" s="111"/>
      <c r="CI132" s="111"/>
      <c r="CJ132" s="111"/>
      <c r="CK132" s="111"/>
      <c r="CL132" s="111"/>
      <c r="CM132" s="111"/>
      <c r="CN132" s="111"/>
    </row>
    <row r="133" spans="1:92" s="114" customFormat="1" ht="14.25" customHeight="1" x14ac:dyDescent="0.35">
      <c r="A133" s="209"/>
      <c r="B133" s="222"/>
      <c r="C133" s="226"/>
      <c r="D133" s="226"/>
      <c r="E133" s="226"/>
      <c r="F133" s="216"/>
      <c r="G133" s="333"/>
      <c r="H133" s="216"/>
      <c r="I133" s="215"/>
      <c r="J133" s="216"/>
      <c r="K133" s="216"/>
      <c r="L133" s="216"/>
      <c r="M133" s="335"/>
      <c r="N133" s="444"/>
      <c r="O133" s="444"/>
      <c r="P133" s="444"/>
      <c r="Q133" s="444"/>
      <c r="R133" s="444"/>
      <c r="S133" s="444"/>
      <c r="T133" s="444"/>
      <c r="U133" s="444"/>
      <c r="V133" s="444"/>
      <c r="W133" s="444"/>
      <c r="X133" s="444"/>
      <c r="Y133" s="444"/>
      <c r="Z133" s="444"/>
      <c r="AA133" s="444"/>
      <c r="AB133" s="444"/>
      <c r="AC133" s="444"/>
      <c r="AD133" s="444"/>
      <c r="AE133" s="444"/>
      <c r="AF133" s="444"/>
      <c r="AG133" s="444"/>
      <c r="AH133" s="444"/>
      <c r="AI133" s="444"/>
      <c r="AJ133" s="444"/>
      <c r="AK133" s="444"/>
      <c r="AL133" s="444"/>
      <c r="AM133" s="111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1"/>
      <c r="AY133" s="111"/>
      <c r="AZ133" s="111"/>
      <c r="BA133" s="111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1"/>
      <c r="BM133" s="111"/>
      <c r="BN133" s="111"/>
      <c r="BO133" s="111"/>
      <c r="BP133" s="111"/>
      <c r="BQ133" s="111"/>
      <c r="BR133" s="111"/>
      <c r="BS133" s="111"/>
      <c r="BT133" s="111"/>
      <c r="BU133" s="111"/>
      <c r="BV133" s="111"/>
      <c r="BW133" s="111"/>
      <c r="BX133" s="111"/>
      <c r="BY133" s="111"/>
      <c r="BZ133" s="111"/>
      <c r="CA133" s="111"/>
      <c r="CB133" s="111"/>
      <c r="CC133" s="111"/>
      <c r="CD133" s="111"/>
      <c r="CE133" s="111"/>
      <c r="CF133" s="111"/>
      <c r="CG133" s="111"/>
      <c r="CH133" s="111"/>
      <c r="CI133" s="111"/>
      <c r="CJ133" s="111"/>
      <c r="CK133" s="111"/>
      <c r="CL133" s="111"/>
      <c r="CM133" s="111"/>
      <c r="CN133" s="111"/>
    </row>
    <row r="134" spans="1:92" s="114" customFormat="1" ht="14.25" customHeight="1" thickBot="1" x14ac:dyDescent="0.4">
      <c r="A134" s="209">
        <v>52</v>
      </c>
      <c r="B134" s="222" t="s">
        <v>293</v>
      </c>
      <c r="C134" s="226"/>
      <c r="D134" s="226"/>
      <c r="E134" s="226"/>
      <c r="F134" s="223" t="s">
        <v>155</v>
      </c>
      <c r="G134" s="237">
        <f>ROUND('Rate Classifications'!F48,2)</f>
        <v>5.3</v>
      </c>
      <c r="H134" s="216" t="s">
        <v>602</v>
      </c>
      <c r="I134" s="215" t="s">
        <v>156</v>
      </c>
      <c r="J134" s="234" t="str">
        <f>IF('TC 66-204 page 4'!U9&gt;0,'TC 66-204 page 4'!U9,"")</f>
        <v/>
      </c>
      <c r="K134" s="216" t="s">
        <v>157</v>
      </c>
      <c r="L134" s="216" t="s">
        <v>155</v>
      </c>
      <c r="M134" s="235" t="str">
        <f>IF(OR(J134="",J134&gt;500),"",G134*J134*'TC 66-204 page 4'!U10)</f>
        <v/>
      </c>
      <c r="N134" s="444"/>
      <c r="O134" s="444"/>
      <c r="P134" s="444"/>
      <c r="Q134" s="444"/>
      <c r="R134" s="444"/>
      <c r="S134" s="444"/>
      <c r="T134" s="444"/>
      <c r="U134" s="444"/>
      <c r="V134" s="444"/>
      <c r="W134" s="444"/>
      <c r="X134" s="444"/>
      <c r="Y134" s="444"/>
      <c r="Z134" s="444"/>
      <c r="AA134" s="444"/>
      <c r="AB134" s="444"/>
      <c r="AC134" s="444"/>
      <c r="AD134" s="444"/>
      <c r="AE134" s="444"/>
      <c r="AF134" s="444"/>
      <c r="AG134" s="444"/>
      <c r="AH134" s="444"/>
      <c r="AI134" s="444"/>
      <c r="AJ134" s="444"/>
      <c r="AK134" s="444"/>
      <c r="AL134" s="444"/>
      <c r="AM134" s="111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11"/>
      <c r="AY134" s="111"/>
      <c r="AZ134" s="111"/>
      <c r="BA134" s="111"/>
      <c r="BB134" s="111"/>
      <c r="BC134" s="111"/>
      <c r="BD134" s="111"/>
      <c r="BE134" s="111"/>
      <c r="BF134" s="111"/>
      <c r="BG134" s="111"/>
      <c r="BH134" s="111"/>
      <c r="BI134" s="111"/>
      <c r="BJ134" s="111"/>
      <c r="BK134" s="111"/>
      <c r="BL134" s="111"/>
      <c r="BM134" s="111"/>
      <c r="BN134" s="111"/>
      <c r="BO134" s="111"/>
      <c r="BP134" s="111"/>
      <c r="BQ134" s="111"/>
      <c r="BR134" s="111"/>
      <c r="BS134" s="111"/>
      <c r="BT134" s="111"/>
      <c r="BU134" s="111"/>
      <c r="BV134" s="111"/>
      <c r="BW134" s="111"/>
      <c r="BX134" s="111"/>
      <c r="BY134" s="111"/>
      <c r="BZ134" s="111"/>
      <c r="CA134" s="111"/>
      <c r="CB134" s="111"/>
      <c r="CC134" s="111"/>
      <c r="CD134" s="111"/>
      <c r="CE134" s="111"/>
      <c r="CF134" s="111"/>
      <c r="CG134" s="111"/>
      <c r="CH134" s="111"/>
      <c r="CI134" s="111"/>
      <c r="CJ134" s="111"/>
      <c r="CK134" s="111"/>
      <c r="CL134" s="111"/>
      <c r="CM134" s="111"/>
      <c r="CN134" s="111"/>
    </row>
    <row r="135" spans="1:92" s="114" customFormat="1" ht="14.25" customHeight="1" thickBot="1" x14ac:dyDescent="0.4">
      <c r="A135" s="209"/>
      <c r="B135" s="222"/>
      <c r="C135" s="226"/>
      <c r="D135" s="226"/>
      <c r="E135" s="226"/>
      <c r="F135" s="216"/>
      <c r="G135" s="554" t="s">
        <v>763</v>
      </c>
      <c r="H135" s="554"/>
      <c r="I135" s="554"/>
      <c r="J135" s="554"/>
      <c r="K135" s="216" t="s">
        <v>157</v>
      </c>
      <c r="L135" s="223" t="s">
        <v>155</v>
      </c>
      <c r="M135" s="237" t="str">
        <f>IF(J134="","",'Rate Classifications'!F49*'TC 66-204 page 4'!U10)</f>
        <v/>
      </c>
      <c r="N135" s="444"/>
      <c r="O135" s="444"/>
      <c r="P135" s="444"/>
      <c r="Q135" s="444"/>
      <c r="R135" s="444"/>
      <c r="S135" s="444"/>
      <c r="T135" s="444"/>
      <c r="U135" s="444"/>
      <c r="V135" s="444"/>
      <c r="W135" s="444"/>
      <c r="X135" s="444"/>
      <c r="Y135" s="444"/>
      <c r="Z135" s="444"/>
      <c r="AA135" s="444"/>
      <c r="AB135" s="444"/>
      <c r="AC135" s="444"/>
      <c r="AD135" s="444"/>
      <c r="AE135" s="444"/>
      <c r="AF135" s="444"/>
      <c r="AG135" s="444"/>
      <c r="AH135" s="444"/>
      <c r="AI135" s="444"/>
      <c r="AJ135" s="444"/>
      <c r="AK135" s="444"/>
      <c r="AL135" s="444"/>
      <c r="AM135" s="111"/>
      <c r="AN135" s="111"/>
      <c r="AO135" s="111"/>
      <c r="AP135" s="111"/>
      <c r="AQ135" s="111"/>
      <c r="AR135" s="111"/>
      <c r="AS135" s="111"/>
      <c r="AT135" s="111"/>
      <c r="AU135" s="111"/>
      <c r="AV135" s="111"/>
      <c r="AW135" s="111"/>
      <c r="AX135" s="111"/>
      <c r="AY135" s="111"/>
      <c r="AZ135" s="111"/>
      <c r="BA135" s="111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BY135" s="111"/>
      <c r="BZ135" s="111"/>
      <c r="CA135" s="111"/>
      <c r="CB135" s="111"/>
      <c r="CC135" s="111"/>
      <c r="CD135" s="111"/>
      <c r="CE135" s="111"/>
      <c r="CF135" s="111"/>
      <c r="CG135" s="111"/>
      <c r="CH135" s="111"/>
      <c r="CI135" s="111"/>
      <c r="CJ135" s="111"/>
      <c r="CK135" s="111"/>
      <c r="CL135" s="111"/>
      <c r="CM135" s="111"/>
      <c r="CN135" s="111"/>
    </row>
    <row r="136" spans="1:92" s="114" customFormat="1" ht="14.25" customHeight="1" x14ac:dyDescent="0.35">
      <c r="A136" s="209"/>
      <c r="B136" s="222"/>
      <c r="C136" s="226"/>
      <c r="D136" s="226"/>
      <c r="E136" s="226"/>
      <c r="F136" s="216"/>
      <c r="G136" s="227"/>
      <c r="H136" s="216"/>
      <c r="I136" s="231"/>
      <c r="J136" s="216"/>
      <c r="K136" s="232"/>
      <c r="L136" s="216"/>
      <c r="M136" s="235"/>
      <c r="N136" s="444"/>
      <c r="O136" s="444"/>
      <c r="P136" s="444"/>
      <c r="Q136" s="444"/>
      <c r="R136" s="444"/>
      <c r="S136" s="444"/>
      <c r="T136" s="444"/>
      <c r="U136" s="444"/>
      <c r="V136" s="444"/>
      <c r="W136" s="444"/>
      <c r="X136" s="444"/>
      <c r="Y136" s="444"/>
      <c r="Z136" s="444"/>
      <c r="AA136" s="444"/>
      <c r="AB136" s="444"/>
      <c r="AC136" s="444"/>
      <c r="AD136" s="444"/>
      <c r="AE136" s="444"/>
      <c r="AF136" s="444"/>
      <c r="AG136" s="444"/>
      <c r="AH136" s="444"/>
      <c r="AI136" s="444"/>
      <c r="AJ136" s="444"/>
      <c r="AK136" s="444"/>
      <c r="AL136" s="444"/>
      <c r="AM136" s="111"/>
      <c r="AN136" s="111"/>
      <c r="AO136" s="111"/>
      <c r="AP136" s="111"/>
      <c r="AQ136" s="111"/>
      <c r="AR136" s="111"/>
      <c r="AS136" s="111"/>
      <c r="AT136" s="111"/>
      <c r="AU136" s="111"/>
      <c r="AV136" s="111"/>
      <c r="AW136" s="111"/>
      <c r="AX136" s="111"/>
      <c r="AY136" s="111"/>
      <c r="AZ136" s="111"/>
      <c r="BA136" s="111"/>
      <c r="BB136" s="111"/>
      <c r="BC136" s="111"/>
      <c r="BD136" s="111"/>
      <c r="BE136" s="111"/>
      <c r="BF136" s="111"/>
      <c r="BG136" s="111"/>
      <c r="BH136" s="111"/>
      <c r="BI136" s="111"/>
      <c r="BJ136" s="111"/>
      <c r="BK136" s="111"/>
      <c r="BL136" s="111"/>
      <c r="BM136" s="111"/>
      <c r="BN136" s="111"/>
      <c r="BO136" s="111"/>
      <c r="BP136" s="111"/>
      <c r="BQ136" s="111"/>
      <c r="BR136" s="111"/>
      <c r="BS136" s="111"/>
      <c r="BT136" s="111"/>
      <c r="BU136" s="111"/>
      <c r="BV136" s="111"/>
      <c r="BW136" s="111"/>
      <c r="BX136" s="111"/>
      <c r="BY136" s="111"/>
      <c r="BZ136" s="111"/>
      <c r="CA136" s="111"/>
      <c r="CB136" s="111"/>
      <c r="CC136" s="111"/>
      <c r="CD136" s="111"/>
      <c r="CE136" s="111"/>
      <c r="CF136" s="111"/>
      <c r="CG136" s="111"/>
      <c r="CH136" s="111"/>
      <c r="CI136" s="111"/>
      <c r="CJ136" s="111"/>
      <c r="CK136" s="111"/>
      <c r="CL136" s="111"/>
      <c r="CM136" s="111"/>
      <c r="CN136" s="111"/>
    </row>
    <row r="137" spans="1:92" s="113" customFormat="1" ht="14.25" customHeight="1" thickBot="1" x14ac:dyDescent="0.4">
      <c r="A137" s="209">
        <v>53</v>
      </c>
      <c r="B137" s="222" t="s">
        <v>292</v>
      </c>
      <c r="C137" s="226"/>
      <c r="D137" s="226"/>
      <c r="E137" s="226"/>
      <c r="F137" s="223" t="s">
        <v>155</v>
      </c>
      <c r="G137" s="237">
        <f>ROUND('Rate Classifications'!F48,2)</f>
        <v>5.3</v>
      </c>
      <c r="H137" s="216" t="s">
        <v>143</v>
      </c>
      <c r="I137" s="215" t="s">
        <v>156</v>
      </c>
      <c r="J137" s="234" t="str">
        <f>IF('TC 66-204 page 4'!U12&gt;0,'TC 66-204 page 4'!U12,"")</f>
        <v/>
      </c>
      <c r="K137" s="216" t="s">
        <v>157</v>
      </c>
      <c r="L137" s="216" t="s">
        <v>155</v>
      </c>
      <c r="M137" s="235" t="str">
        <f>IF(OR(J137="",J137&gt;500),"",G137*J137)</f>
        <v/>
      </c>
      <c r="N137" s="444"/>
      <c r="O137" s="444"/>
      <c r="P137" s="444"/>
      <c r="Q137" s="444"/>
      <c r="R137" s="444"/>
      <c r="S137" s="444"/>
      <c r="T137" s="444"/>
      <c r="U137" s="444"/>
      <c r="V137" s="444"/>
      <c r="W137" s="444"/>
      <c r="X137" s="444"/>
      <c r="Y137" s="444"/>
      <c r="Z137" s="444"/>
      <c r="AA137" s="444"/>
      <c r="AB137" s="444"/>
      <c r="AC137" s="444"/>
      <c r="AD137" s="444"/>
      <c r="AE137" s="444"/>
      <c r="AF137" s="444"/>
      <c r="AG137" s="444"/>
      <c r="AH137" s="444"/>
      <c r="AI137" s="444"/>
      <c r="AJ137" s="444"/>
      <c r="AK137" s="444"/>
      <c r="AL137" s="444"/>
      <c r="AM137" s="111"/>
      <c r="AN137" s="111"/>
      <c r="AO137" s="111"/>
      <c r="AP137" s="111"/>
      <c r="AQ137" s="111"/>
      <c r="AR137" s="111"/>
      <c r="AS137" s="111"/>
      <c r="AT137" s="111"/>
      <c r="AU137" s="111"/>
      <c r="AV137" s="111"/>
      <c r="AW137" s="111"/>
      <c r="AX137" s="111"/>
      <c r="AY137" s="111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1"/>
      <c r="BJ137" s="111"/>
      <c r="BK137" s="111"/>
      <c r="BL137" s="111"/>
      <c r="BM137" s="111"/>
      <c r="BN137" s="111"/>
      <c r="BO137" s="111"/>
      <c r="BP137" s="111"/>
      <c r="BQ137" s="111"/>
      <c r="BR137" s="111"/>
      <c r="BS137" s="111"/>
      <c r="BT137" s="111"/>
      <c r="BU137" s="111"/>
      <c r="BV137" s="111"/>
      <c r="BW137" s="111"/>
      <c r="BX137" s="111"/>
      <c r="BY137" s="111"/>
      <c r="BZ137" s="111"/>
      <c r="CA137" s="111"/>
      <c r="CB137" s="111"/>
      <c r="CC137" s="111"/>
      <c r="CD137" s="111"/>
      <c r="CE137" s="111"/>
      <c r="CF137" s="111"/>
      <c r="CG137" s="111"/>
      <c r="CH137" s="111"/>
      <c r="CI137" s="111"/>
      <c r="CJ137" s="111"/>
      <c r="CK137" s="111"/>
      <c r="CL137" s="111"/>
      <c r="CM137" s="111"/>
      <c r="CN137" s="111"/>
    </row>
    <row r="138" spans="1:92" s="113" customFormat="1" ht="14.25" customHeight="1" thickBot="1" x14ac:dyDescent="0.4">
      <c r="A138" s="209"/>
      <c r="B138" s="222" t="s">
        <v>603</v>
      </c>
      <c r="C138" s="226"/>
      <c r="D138" s="226"/>
      <c r="E138" s="226"/>
      <c r="F138" s="216"/>
      <c r="G138" s="554" t="s">
        <v>764</v>
      </c>
      <c r="H138" s="554"/>
      <c r="I138" s="554"/>
      <c r="J138" s="554"/>
      <c r="K138" s="229" t="s">
        <v>157</v>
      </c>
      <c r="L138" s="223" t="s">
        <v>155</v>
      </c>
      <c r="M138" s="237" t="str">
        <f>IF( M137="","",'Rate Classifications'!F49)</f>
        <v/>
      </c>
      <c r="N138" s="444"/>
      <c r="O138" s="444"/>
      <c r="P138" s="444"/>
      <c r="Q138" s="444"/>
      <c r="R138" s="444"/>
      <c r="S138" s="444"/>
      <c r="T138" s="444"/>
      <c r="U138" s="444"/>
      <c r="V138" s="444"/>
      <c r="W138" s="444"/>
      <c r="X138" s="444"/>
      <c r="Y138" s="444"/>
      <c r="Z138" s="444"/>
      <c r="AA138" s="444"/>
      <c r="AB138" s="444"/>
      <c r="AC138" s="444"/>
      <c r="AD138" s="444"/>
      <c r="AE138" s="444"/>
      <c r="AF138" s="444"/>
      <c r="AG138" s="444"/>
      <c r="AH138" s="444"/>
      <c r="AI138" s="444"/>
      <c r="AJ138" s="444"/>
      <c r="AK138" s="444"/>
      <c r="AL138" s="444"/>
      <c r="AM138" s="111"/>
      <c r="AN138" s="111"/>
      <c r="AO138" s="111"/>
      <c r="AP138" s="111"/>
      <c r="AQ138" s="111"/>
      <c r="AR138" s="111"/>
      <c r="AS138" s="111"/>
      <c r="AT138" s="111"/>
      <c r="AU138" s="111"/>
      <c r="AV138" s="111"/>
      <c r="AW138" s="111"/>
      <c r="AX138" s="111"/>
      <c r="AY138" s="111"/>
      <c r="AZ138" s="111"/>
      <c r="BA138" s="111"/>
      <c r="BB138" s="111"/>
      <c r="BC138" s="111"/>
      <c r="BD138" s="111"/>
      <c r="BE138" s="111"/>
      <c r="BF138" s="111"/>
      <c r="BG138" s="111"/>
      <c r="BH138" s="111"/>
      <c r="BI138" s="111"/>
      <c r="BJ138" s="111"/>
      <c r="BK138" s="111"/>
      <c r="BL138" s="111"/>
      <c r="BM138" s="111"/>
      <c r="BN138" s="111"/>
      <c r="BO138" s="111"/>
      <c r="BP138" s="111"/>
      <c r="BQ138" s="111"/>
      <c r="BR138" s="111"/>
      <c r="BS138" s="111"/>
      <c r="BT138" s="111"/>
      <c r="BU138" s="111"/>
      <c r="BV138" s="111"/>
      <c r="BW138" s="111"/>
      <c r="BX138" s="111"/>
      <c r="BY138" s="111"/>
      <c r="BZ138" s="111"/>
      <c r="CA138" s="111"/>
      <c r="CB138" s="111"/>
      <c r="CC138" s="111"/>
      <c r="CD138" s="111"/>
      <c r="CE138" s="111"/>
      <c r="CF138" s="111"/>
      <c r="CG138" s="111"/>
      <c r="CH138" s="111"/>
      <c r="CI138" s="111"/>
      <c r="CJ138" s="111"/>
      <c r="CK138" s="111"/>
      <c r="CL138" s="111"/>
      <c r="CM138" s="111"/>
      <c r="CN138" s="111"/>
    </row>
    <row r="139" spans="1:92" s="113" customFormat="1" ht="14.25" customHeight="1" x14ac:dyDescent="0.35">
      <c r="A139" s="209"/>
      <c r="B139" s="222"/>
      <c r="C139" s="226"/>
      <c r="D139" s="226"/>
      <c r="E139" s="226"/>
      <c r="F139" s="216"/>
      <c r="G139" s="227"/>
      <c r="H139" s="216"/>
      <c r="I139" s="231"/>
      <c r="J139" s="216"/>
      <c r="K139" s="232"/>
      <c r="L139" s="216"/>
      <c r="M139" s="235"/>
      <c r="N139" s="444"/>
      <c r="O139" s="444"/>
      <c r="P139" s="444"/>
      <c r="Q139" s="444"/>
      <c r="R139" s="444"/>
      <c r="S139" s="444"/>
      <c r="T139" s="444"/>
      <c r="U139" s="444"/>
      <c r="V139" s="444"/>
      <c r="W139" s="444"/>
      <c r="X139" s="444"/>
      <c r="Y139" s="444"/>
      <c r="Z139" s="444"/>
      <c r="AA139" s="444"/>
      <c r="AB139" s="444"/>
      <c r="AC139" s="444"/>
      <c r="AD139" s="444"/>
      <c r="AE139" s="444"/>
      <c r="AF139" s="444"/>
      <c r="AG139" s="444"/>
      <c r="AH139" s="444"/>
      <c r="AI139" s="444"/>
      <c r="AJ139" s="444"/>
      <c r="AK139" s="444"/>
      <c r="AL139" s="444"/>
      <c r="AM139" s="111"/>
      <c r="AN139" s="111"/>
      <c r="AO139" s="111"/>
      <c r="AP139" s="111"/>
      <c r="AQ139" s="111"/>
      <c r="AR139" s="111"/>
      <c r="AS139" s="111"/>
      <c r="AT139" s="111"/>
      <c r="AU139" s="111"/>
      <c r="AV139" s="111"/>
      <c r="AW139" s="111"/>
      <c r="AX139" s="111"/>
      <c r="AY139" s="111"/>
      <c r="AZ139" s="111"/>
      <c r="BA139" s="111"/>
      <c r="BB139" s="111"/>
      <c r="BC139" s="111"/>
      <c r="BD139" s="111"/>
      <c r="BE139" s="111"/>
      <c r="BF139" s="111"/>
      <c r="BG139" s="111"/>
      <c r="BH139" s="111"/>
      <c r="BI139" s="111"/>
      <c r="BJ139" s="111"/>
      <c r="BK139" s="111"/>
      <c r="BL139" s="111"/>
      <c r="BM139" s="111"/>
      <c r="BN139" s="111"/>
      <c r="BO139" s="111"/>
      <c r="BP139" s="111"/>
      <c r="BQ139" s="111"/>
      <c r="BR139" s="111"/>
      <c r="BS139" s="111"/>
      <c r="BT139" s="111"/>
      <c r="BU139" s="111"/>
      <c r="BV139" s="111"/>
      <c r="BW139" s="111"/>
      <c r="BX139" s="111"/>
      <c r="BY139" s="111"/>
      <c r="BZ139" s="111"/>
      <c r="CA139" s="111"/>
      <c r="CB139" s="111"/>
      <c r="CC139" s="111"/>
      <c r="CD139" s="111"/>
      <c r="CE139" s="111"/>
      <c r="CF139" s="111"/>
      <c r="CG139" s="111"/>
      <c r="CH139" s="111"/>
      <c r="CI139" s="111"/>
      <c r="CJ139" s="111"/>
      <c r="CK139" s="111"/>
      <c r="CL139" s="111"/>
      <c r="CM139" s="111"/>
      <c r="CN139" s="111"/>
    </row>
    <row r="140" spans="1:92" s="114" customFormat="1" ht="14.25" customHeight="1" thickBot="1" x14ac:dyDescent="0.4">
      <c r="A140" s="209">
        <v>54</v>
      </c>
      <c r="B140" s="222" t="s">
        <v>292</v>
      </c>
      <c r="C140" s="226"/>
      <c r="D140" s="226"/>
      <c r="E140" s="226"/>
      <c r="F140" s="223" t="s">
        <v>155</v>
      </c>
      <c r="G140" s="237" t="str">
        <f>IF('TC 66-204 page 4'!U14&gt;0,ROUND('TC 66-204 page 4'!U14,2),"")</f>
        <v/>
      </c>
      <c r="H140" s="216" t="s">
        <v>35</v>
      </c>
      <c r="I140" s="215" t="s">
        <v>156</v>
      </c>
      <c r="J140" s="223">
        <v>2</v>
      </c>
      <c r="K140" s="216" t="s">
        <v>157</v>
      </c>
      <c r="L140" s="223" t="s">
        <v>155</v>
      </c>
      <c r="M140" s="238" t="str">
        <f>IF(G140="","",G140*J140)</f>
        <v/>
      </c>
      <c r="N140" s="444"/>
      <c r="O140" s="444"/>
      <c r="P140" s="444"/>
      <c r="Q140" s="444"/>
      <c r="R140" s="444"/>
      <c r="S140" s="444"/>
      <c r="T140" s="444"/>
      <c r="U140" s="444"/>
      <c r="V140" s="444"/>
      <c r="W140" s="444"/>
      <c r="X140" s="444"/>
      <c r="Y140" s="444"/>
      <c r="Z140" s="444"/>
      <c r="AA140" s="444"/>
      <c r="AB140" s="444"/>
      <c r="AC140" s="444"/>
      <c r="AD140" s="444"/>
      <c r="AE140" s="444"/>
      <c r="AF140" s="444"/>
      <c r="AG140" s="444"/>
      <c r="AH140" s="444"/>
      <c r="AI140" s="444"/>
      <c r="AJ140" s="444"/>
      <c r="AK140" s="444"/>
      <c r="AL140" s="444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/>
      <c r="BF140" s="111"/>
      <c r="BG140" s="111"/>
      <c r="BH140" s="111"/>
      <c r="BI140" s="111"/>
      <c r="BJ140" s="111"/>
      <c r="BK140" s="111"/>
      <c r="BL140" s="111"/>
      <c r="BM140" s="111"/>
      <c r="BN140" s="111"/>
      <c r="BO140" s="111"/>
      <c r="BP140" s="111"/>
      <c r="BQ140" s="111"/>
      <c r="BR140" s="111"/>
      <c r="BS140" s="111"/>
      <c r="BT140" s="111"/>
      <c r="BU140" s="111"/>
      <c r="BV140" s="111"/>
      <c r="BW140" s="111"/>
      <c r="BX140" s="111"/>
      <c r="BY140" s="111"/>
      <c r="BZ140" s="111"/>
      <c r="CA140" s="111"/>
      <c r="CB140" s="111"/>
      <c r="CC140" s="111"/>
      <c r="CD140" s="111"/>
      <c r="CE140" s="111"/>
      <c r="CF140" s="111"/>
      <c r="CG140" s="111"/>
      <c r="CH140" s="111"/>
      <c r="CI140" s="111"/>
      <c r="CJ140" s="111"/>
      <c r="CK140" s="111"/>
      <c r="CL140" s="111"/>
      <c r="CM140" s="111"/>
      <c r="CN140" s="111"/>
    </row>
    <row r="141" spans="1:92" s="114" customFormat="1" ht="14.25" customHeight="1" x14ac:dyDescent="0.35">
      <c r="A141" s="209"/>
      <c r="B141" s="222" t="s">
        <v>322</v>
      </c>
      <c r="C141" s="226"/>
      <c r="D141" s="226"/>
      <c r="E141" s="226"/>
      <c r="F141" s="218"/>
      <c r="G141" s="218"/>
      <c r="H141" s="218"/>
      <c r="I141" s="218"/>
      <c r="J141" s="218"/>
      <c r="K141" s="218"/>
      <c r="L141" s="218"/>
      <c r="M141" s="336"/>
      <c r="N141" s="444"/>
      <c r="O141" s="444"/>
      <c r="P141" s="444"/>
      <c r="Q141" s="444"/>
      <c r="R141" s="444"/>
      <c r="S141" s="444"/>
      <c r="T141" s="444"/>
      <c r="U141" s="444"/>
      <c r="V141" s="444"/>
      <c r="W141" s="444"/>
      <c r="X141" s="444"/>
      <c r="Y141" s="444"/>
      <c r="Z141" s="444"/>
      <c r="AA141" s="444"/>
      <c r="AB141" s="444"/>
      <c r="AC141" s="444"/>
      <c r="AD141" s="444"/>
      <c r="AE141" s="444"/>
      <c r="AF141" s="444"/>
      <c r="AG141" s="444"/>
      <c r="AH141" s="444"/>
      <c r="AI141" s="444"/>
      <c r="AJ141" s="444"/>
      <c r="AK141" s="444"/>
      <c r="AL141" s="444"/>
      <c r="AM141" s="111"/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11"/>
      <c r="AY141" s="111"/>
      <c r="AZ141" s="111"/>
      <c r="BA141" s="111"/>
      <c r="BB141" s="111"/>
      <c r="BC141" s="111"/>
      <c r="BD141" s="111"/>
      <c r="BE141" s="111"/>
      <c r="BF141" s="111"/>
      <c r="BG141" s="111"/>
      <c r="BH141" s="111"/>
      <c r="BI141" s="111"/>
      <c r="BJ141" s="111"/>
      <c r="BK141" s="111"/>
      <c r="BL141" s="111"/>
      <c r="BM141" s="111"/>
      <c r="BN141" s="111"/>
      <c r="BO141" s="111"/>
      <c r="BP141" s="111"/>
      <c r="BQ141" s="111"/>
      <c r="BR141" s="111"/>
      <c r="BS141" s="111"/>
      <c r="BT141" s="111"/>
      <c r="BU141" s="111"/>
      <c r="BV141" s="111"/>
      <c r="BW141" s="111"/>
      <c r="BX141" s="111"/>
      <c r="BY141" s="111"/>
      <c r="BZ141" s="111"/>
      <c r="CA141" s="111"/>
      <c r="CB141" s="111"/>
      <c r="CC141" s="111"/>
      <c r="CD141" s="111"/>
      <c r="CE141" s="111"/>
      <c r="CF141" s="111"/>
      <c r="CG141" s="111"/>
      <c r="CH141" s="111"/>
      <c r="CI141" s="111"/>
      <c r="CJ141" s="111"/>
      <c r="CK141" s="111"/>
      <c r="CL141" s="111"/>
      <c r="CM141" s="111"/>
      <c r="CN141" s="111"/>
    </row>
    <row r="142" spans="1:92" s="114" customFormat="1" ht="14.25" customHeight="1" x14ac:dyDescent="0.35">
      <c r="A142" s="209"/>
      <c r="B142" s="222"/>
      <c r="C142" s="226"/>
      <c r="D142" s="226"/>
      <c r="E142" s="226"/>
      <c r="F142" s="216"/>
      <c r="G142" s="227"/>
      <c r="H142" s="216"/>
      <c r="I142" s="215"/>
      <c r="J142" s="216"/>
      <c r="K142" s="216"/>
      <c r="L142" s="216"/>
      <c r="M142" s="235"/>
      <c r="N142" s="444"/>
      <c r="O142" s="444"/>
      <c r="P142" s="444"/>
      <c r="Q142" s="444"/>
      <c r="R142" s="444"/>
      <c r="S142" s="444"/>
      <c r="T142" s="444"/>
      <c r="U142" s="444"/>
      <c r="V142" s="444"/>
      <c r="W142" s="444"/>
      <c r="X142" s="444"/>
      <c r="Y142" s="444"/>
      <c r="Z142" s="444"/>
      <c r="AA142" s="444"/>
      <c r="AB142" s="444"/>
      <c r="AC142" s="444"/>
      <c r="AD142" s="444"/>
      <c r="AE142" s="444"/>
      <c r="AF142" s="444"/>
      <c r="AG142" s="444"/>
      <c r="AH142" s="444"/>
      <c r="AI142" s="444"/>
      <c r="AJ142" s="444"/>
      <c r="AK142" s="444"/>
      <c r="AL142" s="444"/>
      <c r="AM142" s="111"/>
      <c r="AN142" s="111"/>
      <c r="AO142" s="111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  <c r="BC142" s="111"/>
      <c r="BD142" s="111"/>
      <c r="BE142" s="111"/>
      <c r="BF142" s="111"/>
      <c r="BG142" s="111"/>
      <c r="BH142" s="111"/>
      <c r="BI142" s="111"/>
      <c r="BJ142" s="111"/>
      <c r="BK142" s="111"/>
      <c r="BL142" s="111"/>
      <c r="BM142" s="111"/>
      <c r="BN142" s="111"/>
      <c r="BO142" s="111"/>
      <c r="BP142" s="111"/>
      <c r="BQ142" s="111"/>
      <c r="BR142" s="111"/>
      <c r="BS142" s="111"/>
      <c r="BT142" s="111"/>
      <c r="BU142" s="111"/>
      <c r="BV142" s="111"/>
      <c r="BW142" s="111"/>
      <c r="BX142" s="111"/>
      <c r="BY142" s="111"/>
      <c r="BZ142" s="111"/>
      <c r="CA142" s="111"/>
      <c r="CB142" s="111"/>
      <c r="CC142" s="111"/>
      <c r="CD142" s="111"/>
      <c r="CE142" s="111"/>
      <c r="CF142" s="111"/>
      <c r="CG142" s="111"/>
      <c r="CH142" s="111"/>
      <c r="CI142" s="111"/>
      <c r="CJ142" s="111"/>
      <c r="CK142" s="111"/>
      <c r="CL142" s="111"/>
      <c r="CM142" s="111"/>
      <c r="CN142" s="111"/>
    </row>
    <row r="143" spans="1:92" s="114" customFormat="1" ht="14.25" customHeight="1" thickBot="1" x14ac:dyDescent="0.4">
      <c r="A143" s="209">
        <v>55</v>
      </c>
      <c r="B143" s="222" t="s">
        <v>292</v>
      </c>
      <c r="C143" s="226"/>
      <c r="D143" s="226"/>
      <c r="E143" s="226"/>
      <c r="F143" s="223" t="s">
        <v>155</v>
      </c>
      <c r="G143" s="237">
        <f>ROUND('Rate Classifications'!F48,2)</f>
        <v>5.3</v>
      </c>
      <c r="H143" s="216" t="s">
        <v>143</v>
      </c>
      <c r="I143" s="215" t="s">
        <v>156</v>
      </c>
      <c r="J143" s="223" t="str">
        <f>IF('TC 66-204 page 4'!U17&gt;0,'TC 66-204 page 4'!U17,"")</f>
        <v/>
      </c>
      <c r="K143" s="216" t="s">
        <v>157</v>
      </c>
      <c r="L143" s="216" t="s">
        <v>155</v>
      </c>
      <c r="M143" s="235" t="str">
        <f>IF(OR(J143="",J143&gt;500),"",G143*J143)</f>
        <v/>
      </c>
      <c r="N143" s="444"/>
      <c r="O143" s="444"/>
      <c r="P143" s="444"/>
      <c r="Q143" s="444"/>
      <c r="R143" s="444"/>
      <c r="S143" s="444"/>
      <c r="T143" s="444"/>
      <c r="U143" s="444"/>
      <c r="V143" s="444"/>
      <c r="W143" s="444"/>
      <c r="X143" s="444"/>
      <c r="Y143" s="444"/>
      <c r="Z143" s="444"/>
      <c r="AA143" s="444"/>
      <c r="AB143" s="444"/>
      <c r="AC143" s="444"/>
      <c r="AD143" s="444"/>
      <c r="AE143" s="444"/>
      <c r="AF143" s="444"/>
      <c r="AG143" s="444"/>
      <c r="AH143" s="444"/>
      <c r="AI143" s="444"/>
      <c r="AJ143" s="444"/>
      <c r="AK143" s="444"/>
      <c r="AL143" s="444"/>
      <c r="AM143" s="111"/>
      <c r="AN143" s="111"/>
      <c r="AO143" s="111"/>
      <c r="AP143" s="111"/>
      <c r="AQ143" s="111"/>
      <c r="AR143" s="111"/>
      <c r="AS143" s="111"/>
      <c r="AT143" s="111"/>
      <c r="AU143" s="111"/>
      <c r="AV143" s="111"/>
      <c r="AW143" s="111"/>
      <c r="AX143" s="111"/>
      <c r="AY143" s="111"/>
      <c r="AZ143" s="111"/>
      <c r="BA143" s="111"/>
      <c r="BB143" s="111"/>
      <c r="BC143" s="111"/>
      <c r="BD143" s="111"/>
      <c r="BE143" s="111"/>
      <c r="BF143" s="111"/>
      <c r="BG143" s="111"/>
      <c r="BH143" s="111"/>
      <c r="BI143" s="111"/>
      <c r="BJ143" s="111"/>
      <c r="BK143" s="111"/>
      <c r="BL143" s="111"/>
      <c r="BM143" s="111"/>
      <c r="BN143" s="111"/>
      <c r="BO143" s="111"/>
      <c r="BP143" s="111"/>
      <c r="BQ143" s="111"/>
      <c r="BR143" s="111"/>
      <c r="BS143" s="111"/>
      <c r="BT143" s="111"/>
      <c r="BU143" s="111"/>
      <c r="BV143" s="111"/>
      <c r="BW143" s="111"/>
      <c r="BX143" s="111"/>
      <c r="BY143" s="111"/>
      <c r="BZ143" s="111"/>
      <c r="CA143" s="111"/>
      <c r="CB143" s="111"/>
      <c r="CC143" s="111"/>
      <c r="CD143" s="111"/>
      <c r="CE143" s="111"/>
      <c r="CF143" s="111"/>
      <c r="CG143" s="111"/>
      <c r="CH143" s="111"/>
      <c r="CI143" s="111"/>
      <c r="CJ143" s="111"/>
      <c r="CK143" s="111"/>
      <c r="CL143" s="111"/>
      <c r="CM143" s="111"/>
      <c r="CN143" s="111"/>
    </row>
    <row r="144" spans="1:92" s="114" customFormat="1" ht="14.25" customHeight="1" thickBot="1" x14ac:dyDescent="0.4">
      <c r="A144" s="209"/>
      <c r="B144" s="222" t="s">
        <v>321</v>
      </c>
      <c r="C144" s="226"/>
      <c r="D144" s="226"/>
      <c r="E144" s="226"/>
      <c r="F144" s="216"/>
      <c r="G144" s="554" t="s">
        <v>764</v>
      </c>
      <c r="H144" s="554"/>
      <c r="I144" s="554"/>
      <c r="J144" s="554"/>
      <c r="K144" s="216" t="s">
        <v>157</v>
      </c>
      <c r="L144" s="223" t="s">
        <v>155</v>
      </c>
      <c r="M144" s="238" t="str">
        <f>IF( M143="","",'Rate Classifications'!F49)</f>
        <v/>
      </c>
      <c r="N144" s="444"/>
      <c r="O144" s="444"/>
      <c r="P144" s="444"/>
      <c r="Q144" s="444"/>
      <c r="R144" s="444"/>
      <c r="S144" s="444"/>
      <c r="T144" s="444"/>
      <c r="U144" s="444"/>
      <c r="V144" s="444"/>
      <c r="W144" s="444"/>
      <c r="X144" s="444"/>
      <c r="Y144" s="444"/>
      <c r="Z144" s="444"/>
      <c r="AA144" s="444"/>
      <c r="AB144" s="444"/>
      <c r="AC144" s="444"/>
      <c r="AD144" s="444"/>
      <c r="AE144" s="444"/>
      <c r="AF144" s="444"/>
      <c r="AG144" s="444"/>
      <c r="AH144" s="444"/>
      <c r="AI144" s="444"/>
      <c r="AJ144" s="444"/>
      <c r="AK144" s="444"/>
      <c r="AL144" s="444"/>
      <c r="AM144" s="111"/>
      <c r="AN144" s="111"/>
      <c r="AO144" s="111"/>
      <c r="AP144" s="111"/>
      <c r="AQ144" s="111"/>
      <c r="AR144" s="111"/>
      <c r="AS144" s="111"/>
      <c r="AT144" s="111"/>
      <c r="AU144" s="111"/>
      <c r="AV144" s="111"/>
      <c r="AW144" s="111"/>
      <c r="AX144" s="111"/>
      <c r="AY144" s="111"/>
      <c r="AZ144" s="111"/>
      <c r="BA144" s="111"/>
      <c r="BB144" s="111"/>
      <c r="BC144" s="111"/>
      <c r="BD144" s="111"/>
      <c r="BE144" s="111"/>
      <c r="BF144" s="111"/>
      <c r="BG144" s="111"/>
      <c r="BH144" s="111"/>
      <c r="BI144" s="111"/>
      <c r="BJ144" s="111"/>
      <c r="BK144" s="111"/>
      <c r="BL144" s="111"/>
      <c r="BM144" s="111"/>
      <c r="BN144" s="111"/>
      <c r="BO144" s="111"/>
      <c r="BP144" s="111"/>
      <c r="BQ144" s="111"/>
      <c r="BR144" s="111"/>
      <c r="BS144" s="111"/>
      <c r="BT144" s="111"/>
      <c r="BU144" s="111"/>
      <c r="BV144" s="111"/>
      <c r="BW144" s="111"/>
      <c r="BX144" s="111"/>
      <c r="BY144" s="111"/>
      <c r="BZ144" s="111"/>
      <c r="CA144" s="111"/>
      <c r="CB144" s="111"/>
      <c r="CC144" s="111"/>
      <c r="CD144" s="111"/>
      <c r="CE144" s="111"/>
      <c r="CF144" s="111"/>
      <c r="CG144" s="111"/>
      <c r="CH144" s="111"/>
      <c r="CI144" s="111"/>
      <c r="CJ144" s="111"/>
      <c r="CK144" s="111"/>
      <c r="CL144" s="111"/>
      <c r="CM144" s="111"/>
      <c r="CN144" s="111"/>
    </row>
    <row r="145" spans="1:92" s="114" customFormat="1" ht="14.25" customHeight="1" x14ac:dyDescent="0.35">
      <c r="A145" s="209"/>
      <c r="B145" s="222"/>
      <c r="C145" s="226"/>
      <c r="D145" s="226"/>
      <c r="E145" s="226"/>
      <c r="F145" s="216"/>
      <c r="G145" s="333"/>
      <c r="H145" s="216"/>
      <c r="I145" s="231"/>
      <c r="J145" s="216"/>
      <c r="K145" s="232"/>
      <c r="L145" s="216"/>
      <c r="M145" s="235"/>
      <c r="N145" s="444"/>
      <c r="O145" s="444"/>
      <c r="P145" s="444"/>
      <c r="Q145" s="444"/>
      <c r="R145" s="444"/>
      <c r="S145" s="444"/>
      <c r="T145" s="444"/>
      <c r="U145" s="444"/>
      <c r="V145" s="444"/>
      <c r="W145" s="444"/>
      <c r="X145" s="444"/>
      <c r="Y145" s="444"/>
      <c r="Z145" s="444"/>
      <c r="AA145" s="444"/>
      <c r="AB145" s="444"/>
      <c r="AC145" s="444"/>
      <c r="AD145" s="444"/>
      <c r="AE145" s="444"/>
      <c r="AF145" s="444"/>
      <c r="AG145" s="444"/>
      <c r="AH145" s="444"/>
      <c r="AI145" s="444"/>
      <c r="AJ145" s="444"/>
      <c r="AK145" s="444"/>
      <c r="AL145" s="444"/>
      <c r="AM145" s="111"/>
      <c r="AN145" s="111"/>
      <c r="AO145" s="111"/>
      <c r="AP145" s="111"/>
      <c r="AQ145" s="111"/>
      <c r="AR145" s="111"/>
      <c r="AS145" s="111"/>
      <c r="AT145" s="111"/>
      <c r="AU145" s="111"/>
      <c r="AV145" s="111"/>
      <c r="AW145" s="111"/>
      <c r="AX145" s="111"/>
      <c r="AY145" s="111"/>
      <c r="AZ145" s="111"/>
      <c r="BA145" s="111"/>
      <c r="BB145" s="111"/>
      <c r="BC145" s="111"/>
      <c r="BD145" s="111"/>
      <c r="BE145" s="111"/>
      <c r="BF145" s="111"/>
      <c r="BG145" s="111"/>
      <c r="BH145" s="111"/>
      <c r="BI145" s="111"/>
      <c r="BJ145" s="111"/>
      <c r="BK145" s="111"/>
      <c r="BL145" s="111"/>
      <c r="BM145" s="111"/>
      <c r="BN145" s="111"/>
      <c r="BO145" s="111"/>
      <c r="BP145" s="111"/>
      <c r="BQ145" s="111"/>
      <c r="BR145" s="111"/>
      <c r="BS145" s="111"/>
      <c r="BT145" s="111"/>
      <c r="BU145" s="111"/>
      <c r="BV145" s="111"/>
      <c r="BW145" s="111"/>
      <c r="BX145" s="111"/>
      <c r="BY145" s="111"/>
      <c r="BZ145" s="111"/>
      <c r="CA145" s="111"/>
      <c r="CB145" s="111"/>
      <c r="CC145" s="111"/>
      <c r="CD145" s="111"/>
      <c r="CE145" s="111"/>
      <c r="CF145" s="111"/>
      <c r="CG145" s="111"/>
      <c r="CH145" s="111"/>
      <c r="CI145" s="111"/>
      <c r="CJ145" s="111"/>
      <c r="CK145" s="111"/>
      <c r="CL145" s="111"/>
      <c r="CM145" s="111"/>
      <c r="CN145" s="111"/>
    </row>
    <row r="146" spans="1:92" s="114" customFormat="1" ht="14.25" customHeight="1" thickBot="1" x14ac:dyDescent="0.4">
      <c r="A146" s="209">
        <v>56</v>
      </c>
      <c r="B146" s="222" t="s">
        <v>291</v>
      </c>
      <c r="C146" s="226"/>
      <c r="D146" s="226"/>
      <c r="E146" s="226"/>
      <c r="F146" s="223" t="s">
        <v>155</v>
      </c>
      <c r="G146" s="237" t="str">
        <f>IF('TC 66-204 page 4'!U20&gt;0,ROUND('TC 66-204 page 4'!U20,2),"")</f>
        <v/>
      </c>
      <c r="H146" s="216" t="s">
        <v>187</v>
      </c>
      <c r="I146" s="215" t="s">
        <v>156</v>
      </c>
      <c r="J146" s="223">
        <v>1</v>
      </c>
      <c r="K146" s="216" t="s">
        <v>157</v>
      </c>
      <c r="L146" s="223" t="s">
        <v>155</v>
      </c>
      <c r="M146" s="238" t="str">
        <f>IF(G146="","",G146*J146)</f>
        <v/>
      </c>
      <c r="N146" s="444"/>
      <c r="O146" s="444"/>
      <c r="P146" s="444"/>
      <c r="Q146" s="444"/>
      <c r="R146" s="444"/>
      <c r="S146" s="444"/>
      <c r="T146" s="444"/>
      <c r="U146" s="444"/>
      <c r="V146" s="444"/>
      <c r="W146" s="444"/>
      <c r="X146" s="444"/>
      <c r="Y146" s="444"/>
      <c r="Z146" s="444"/>
      <c r="AA146" s="444"/>
      <c r="AB146" s="444"/>
      <c r="AC146" s="444"/>
      <c r="AD146" s="444"/>
      <c r="AE146" s="444"/>
      <c r="AF146" s="444"/>
      <c r="AG146" s="444"/>
      <c r="AH146" s="444"/>
      <c r="AI146" s="444"/>
      <c r="AJ146" s="444"/>
      <c r="AK146" s="444"/>
      <c r="AL146" s="444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11"/>
      <c r="BI146" s="111"/>
      <c r="BJ146" s="111"/>
      <c r="BK146" s="111"/>
      <c r="BL146" s="111"/>
      <c r="BM146" s="111"/>
      <c r="BN146" s="111"/>
      <c r="BO146" s="111"/>
      <c r="BP146" s="111"/>
      <c r="BQ146" s="111"/>
      <c r="BR146" s="111"/>
      <c r="BS146" s="111"/>
      <c r="BT146" s="111"/>
      <c r="BU146" s="111"/>
      <c r="BV146" s="111"/>
      <c r="BW146" s="111"/>
      <c r="BX146" s="111"/>
      <c r="BY146" s="111"/>
      <c r="BZ146" s="111"/>
      <c r="CA146" s="111"/>
      <c r="CB146" s="111"/>
      <c r="CC146" s="111"/>
      <c r="CD146" s="111"/>
      <c r="CE146" s="111"/>
      <c r="CF146" s="111"/>
      <c r="CG146" s="111"/>
      <c r="CH146" s="111"/>
      <c r="CI146" s="111"/>
      <c r="CJ146" s="111"/>
      <c r="CK146" s="111"/>
      <c r="CL146" s="111"/>
      <c r="CM146" s="111"/>
      <c r="CN146" s="111"/>
    </row>
    <row r="147" spans="1:92" s="114" customFormat="1" ht="14.25" customHeight="1" x14ac:dyDescent="0.35">
      <c r="A147" s="209"/>
      <c r="B147" s="222" t="s">
        <v>323</v>
      </c>
      <c r="C147" s="226"/>
      <c r="D147" s="226"/>
      <c r="E147" s="226"/>
      <c r="F147" s="218"/>
      <c r="G147" s="336"/>
      <c r="H147" s="218"/>
      <c r="I147" s="218"/>
      <c r="J147" s="218"/>
      <c r="K147" s="218"/>
      <c r="L147" s="218"/>
      <c r="M147" s="336"/>
      <c r="N147" s="444"/>
      <c r="O147" s="444"/>
      <c r="P147" s="444"/>
      <c r="Q147" s="444"/>
      <c r="R147" s="444"/>
      <c r="S147" s="444"/>
      <c r="T147" s="444"/>
      <c r="U147" s="444"/>
      <c r="V147" s="444"/>
      <c r="W147" s="444"/>
      <c r="X147" s="444"/>
      <c r="Y147" s="444"/>
      <c r="Z147" s="444"/>
      <c r="AA147" s="444"/>
      <c r="AB147" s="444"/>
      <c r="AC147" s="444"/>
      <c r="AD147" s="444"/>
      <c r="AE147" s="444"/>
      <c r="AF147" s="444"/>
      <c r="AG147" s="444"/>
      <c r="AH147" s="444"/>
      <c r="AI147" s="444"/>
      <c r="AJ147" s="444"/>
      <c r="AK147" s="444"/>
      <c r="AL147" s="444"/>
      <c r="AM147" s="111"/>
      <c r="AN147" s="111"/>
      <c r="AO147" s="111"/>
      <c r="AP147" s="111"/>
      <c r="AQ147" s="111"/>
      <c r="AR147" s="111"/>
      <c r="AS147" s="111"/>
      <c r="AT147" s="111"/>
      <c r="AU147" s="111"/>
      <c r="AV147" s="111"/>
      <c r="AW147" s="111"/>
      <c r="AX147" s="111"/>
      <c r="AY147" s="111"/>
      <c r="AZ147" s="111"/>
      <c r="BA147" s="111"/>
      <c r="BB147" s="111"/>
      <c r="BC147" s="111"/>
      <c r="BD147" s="111"/>
      <c r="BE147" s="111"/>
      <c r="BF147" s="111"/>
      <c r="BG147" s="111"/>
      <c r="BH147" s="111"/>
      <c r="BI147" s="111"/>
      <c r="BJ147" s="111"/>
      <c r="BK147" s="111"/>
      <c r="BL147" s="111"/>
      <c r="BM147" s="111"/>
      <c r="BN147" s="111"/>
      <c r="BO147" s="111"/>
      <c r="BP147" s="111"/>
      <c r="BQ147" s="111"/>
      <c r="BR147" s="111"/>
      <c r="BS147" s="111"/>
      <c r="BT147" s="111"/>
      <c r="BU147" s="111"/>
      <c r="BV147" s="111"/>
      <c r="BW147" s="111"/>
      <c r="BX147" s="111"/>
      <c r="BY147" s="111"/>
      <c r="BZ147" s="111"/>
      <c r="CA147" s="111"/>
      <c r="CB147" s="111"/>
      <c r="CC147" s="111"/>
      <c r="CD147" s="111"/>
      <c r="CE147" s="111"/>
      <c r="CF147" s="111"/>
      <c r="CG147" s="111"/>
      <c r="CH147" s="111"/>
      <c r="CI147" s="111"/>
      <c r="CJ147" s="111"/>
      <c r="CK147" s="111"/>
      <c r="CL147" s="111"/>
      <c r="CM147" s="111"/>
      <c r="CN147" s="111"/>
    </row>
    <row r="148" spans="1:92" s="114" customFormat="1" ht="14.25" customHeight="1" x14ac:dyDescent="0.35">
      <c r="A148" s="209"/>
      <c r="B148" s="222"/>
      <c r="C148" s="226"/>
      <c r="D148" s="226"/>
      <c r="E148" s="226"/>
      <c r="F148" s="216"/>
      <c r="G148" s="333"/>
      <c r="H148" s="216"/>
      <c r="I148" s="215"/>
      <c r="J148" s="216"/>
      <c r="K148" s="216"/>
      <c r="L148" s="216"/>
      <c r="M148" s="235"/>
      <c r="N148" s="444"/>
      <c r="O148" s="444"/>
      <c r="P148" s="444"/>
      <c r="Q148" s="444"/>
      <c r="R148" s="444"/>
      <c r="S148" s="444"/>
      <c r="T148" s="444"/>
      <c r="U148" s="444"/>
      <c r="V148" s="444"/>
      <c r="W148" s="444"/>
      <c r="X148" s="444"/>
      <c r="Y148" s="444"/>
      <c r="Z148" s="444"/>
      <c r="AA148" s="444"/>
      <c r="AB148" s="444"/>
      <c r="AC148" s="444"/>
      <c r="AD148" s="444"/>
      <c r="AE148" s="444"/>
      <c r="AF148" s="444"/>
      <c r="AG148" s="444"/>
      <c r="AH148" s="444"/>
      <c r="AI148" s="444"/>
      <c r="AJ148" s="444"/>
      <c r="AK148" s="444"/>
      <c r="AL148" s="444"/>
      <c r="AM148" s="111"/>
      <c r="AN148" s="111"/>
      <c r="AO148" s="111"/>
      <c r="AP148" s="111"/>
      <c r="AQ148" s="111"/>
      <c r="AR148" s="111"/>
      <c r="AS148" s="111"/>
      <c r="AT148" s="111"/>
      <c r="AU148" s="111"/>
      <c r="AV148" s="111"/>
      <c r="AW148" s="111"/>
      <c r="AX148" s="111"/>
      <c r="AY148" s="111"/>
      <c r="AZ148" s="111"/>
      <c r="BA148" s="111"/>
      <c r="BB148" s="111"/>
      <c r="BC148" s="111"/>
      <c r="BD148" s="111"/>
      <c r="BE148" s="111"/>
      <c r="BF148" s="111"/>
      <c r="BG148" s="111"/>
      <c r="BH148" s="111"/>
      <c r="BI148" s="111"/>
      <c r="BJ148" s="111"/>
      <c r="BK148" s="111"/>
      <c r="BL148" s="111"/>
      <c r="BM148" s="111"/>
      <c r="BN148" s="111"/>
      <c r="BO148" s="111"/>
      <c r="BP148" s="111"/>
      <c r="BQ148" s="111"/>
      <c r="BR148" s="111"/>
      <c r="BS148" s="111"/>
      <c r="BT148" s="111"/>
      <c r="BU148" s="111"/>
      <c r="BV148" s="111"/>
      <c r="BW148" s="111"/>
      <c r="BX148" s="111"/>
      <c r="BY148" s="111"/>
      <c r="BZ148" s="111"/>
      <c r="CA148" s="111"/>
      <c r="CB148" s="111"/>
      <c r="CC148" s="111"/>
      <c r="CD148" s="111"/>
      <c r="CE148" s="111"/>
      <c r="CF148" s="111"/>
      <c r="CG148" s="111"/>
      <c r="CH148" s="111"/>
      <c r="CI148" s="111"/>
      <c r="CJ148" s="111"/>
      <c r="CK148" s="111"/>
      <c r="CL148" s="111"/>
      <c r="CM148" s="111"/>
      <c r="CN148" s="111"/>
    </row>
    <row r="149" spans="1:92" s="111" customFormat="1" ht="14.25" customHeight="1" thickBot="1" x14ac:dyDescent="0.4">
      <c r="A149" s="209">
        <v>57</v>
      </c>
      <c r="B149" s="222" t="s">
        <v>290</v>
      </c>
      <c r="C149" s="226"/>
      <c r="D149" s="226"/>
      <c r="E149" s="226"/>
      <c r="F149" s="223" t="s">
        <v>155</v>
      </c>
      <c r="G149" s="237">
        <f>ROUND(Drilling!Q101,2)</f>
        <v>0</v>
      </c>
      <c r="H149" s="216" t="s">
        <v>183</v>
      </c>
      <c r="I149" s="215" t="s">
        <v>156</v>
      </c>
      <c r="J149" s="223" t="str">
        <f>IF('TC 66-204 page 4'!AE23&gt;0,'TC 66-204 page 4'!AE23,"")</f>
        <v/>
      </c>
      <c r="K149" s="216" t="s">
        <v>157</v>
      </c>
      <c r="L149" s="223" t="s">
        <v>155</v>
      </c>
      <c r="M149" s="238" t="str">
        <f>IF(J149="","",G149*J149)</f>
        <v/>
      </c>
      <c r="N149" s="444"/>
      <c r="O149" s="444"/>
      <c r="P149" s="444"/>
      <c r="Q149" s="444"/>
      <c r="R149" s="444"/>
      <c r="S149" s="444"/>
      <c r="T149" s="444"/>
      <c r="U149" s="444"/>
      <c r="V149" s="444"/>
      <c r="W149" s="444"/>
      <c r="X149" s="444"/>
      <c r="Y149" s="444"/>
      <c r="Z149" s="444"/>
      <c r="AA149" s="444"/>
      <c r="AB149" s="444"/>
      <c r="AC149" s="444"/>
      <c r="AD149" s="444"/>
      <c r="AE149" s="444"/>
      <c r="AF149" s="444"/>
      <c r="AG149" s="444"/>
      <c r="AH149" s="444"/>
      <c r="AI149" s="444"/>
      <c r="AJ149" s="444"/>
      <c r="AK149" s="444"/>
      <c r="AL149" s="444"/>
    </row>
    <row r="150" spans="1:92" s="111" customFormat="1" ht="14.25" customHeight="1" x14ac:dyDescent="0.35">
      <c r="A150" s="209"/>
      <c r="B150" s="222"/>
      <c r="C150" s="226"/>
      <c r="D150" s="226"/>
      <c r="E150" s="226"/>
      <c r="F150" s="216"/>
      <c r="G150" s="333"/>
      <c r="H150" s="216"/>
      <c r="I150" s="215"/>
      <c r="J150" s="216"/>
      <c r="K150" s="216"/>
      <c r="L150" s="216"/>
      <c r="M150" s="335"/>
      <c r="N150" s="444"/>
      <c r="O150" s="444"/>
      <c r="P150" s="444"/>
      <c r="Q150" s="444"/>
      <c r="R150" s="444"/>
      <c r="S150" s="444"/>
      <c r="T150" s="444"/>
      <c r="U150" s="444"/>
      <c r="V150" s="444"/>
      <c r="W150" s="444"/>
      <c r="X150" s="444"/>
      <c r="Y150" s="444"/>
      <c r="Z150" s="444"/>
      <c r="AA150" s="444"/>
      <c r="AB150" s="444"/>
      <c r="AC150" s="444"/>
      <c r="AD150" s="444"/>
      <c r="AE150" s="444"/>
      <c r="AF150" s="444"/>
      <c r="AG150" s="444"/>
      <c r="AH150" s="444"/>
      <c r="AI150" s="444"/>
      <c r="AJ150" s="444"/>
      <c r="AK150" s="444"/>
      <c r="AL150" s="444"/>
    </row>
    <row r="151" spans="1:92" s="114" customFormat="1" ht="14.25" customHeight="1" thickBot="1" x14ac:dyDescent="0.4">
      <c r="A151" s="209">
        <v>58</v>
      </c>
      <c r="B151" s="222" t="s">
        <v>289</v>
      </c>
      <c r="C151" s="226"/>
      <c r="D151" s="226"/>
      <c r="E151" s="226"/>
      <c r="F151" s="223" t="s">
        <v>155</v>
      </c>
      <c r="G151" s="237" t="str">
        <f>IF('TC 66-204 page 4'!U25&gt;0,ROUND('TC 66-204 page 4'!U25,2),"")</f>
        <v/>
      </c>
      <c r="H151" s="216" t="s">
        <v>8</v>
      </c>
      <c r="I151" s="215" t="s">
        <v>156</v>
      </c>
      <c r="J151" s="223">
        <v>1</v>
      </c>
      <c r="K151" s="216" t="s">
        <v>157</v>
      </c>
      <c r="L151" s="216" t="s">
        <v>155</v>
      </c>
      <c r="M151" s="235" t="str">
        <f>IF(OR(G151="",J151&gt;500),"",G151*J151)</f>
        <v/>
      </c>
      <c r="N151" s="444"/>
      <c r="O151" s="444"/>
      <c r="P151" s="444"/>
      <c r="Q151" s="444"/>
      <c r="R151" s="444"/>
      <c r="S151" s="444"/>
      <c r="T151" s="444"/>
      <c r="U151" s="444"/>
      <c r="V151" s="444"/>
      <c r="W151" s="444"/>
      <c r="X151" s="444"/>
      <c r="Y151" s="444"/>
      <c r="Z151" s="444"/>
      <c r="AA151" s="444"/>
      <c r="AB151" s="444"/>
      <c r="AC151" s="444"/>
      <c r="AD151" s="444"/>
      <c r="AE151" s="444"/>
      <c r="AF151" s="444"/>
      <c r="AG151" s="444"/>
      <c r="AH151" s="444"/>
      <c r="AI151" s="444"/>
      <c r="AJ151" s="444"/>
      <c r="AK151" s="444"/>
      <c r="AL151" s="444"/>
      <c r="AM151" s="111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1"/>
      <c r="AY151" s="111"/>
      <c r="AZ151" s="111"/>
      <c r="BA151" s="111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11"/>
      <c r="BM151" s="111"/>
      <c r="BN151" s="111"/>
      <c r="BO151" s="111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1"/>
      <c r="CA151" s="111"/>
      <c r="CB151" s="111"/>
      <c r="CC151" s="111"/>
      <c r="CD151" s="111"/>
      <c r="CE151" s="111"/>
      <c r="CF151" s="111"/>
      <c r="CG151" s="111"/>
      <c r="CH151" s="111"/>
      <c r="CI151" s="111"/>
      <c r="CJ151" s="111"/>
      <c r="CK151" s="111"/>
      <c r="CL151" s="111"/>
      <c r="CM151" s="111"/>
      <c r="CN151" s="111"/>
    </row>
    <row r="152" spans="1:92" s="114" customFormat="1" ht="14.25" customHeight="1" thickBot="1" x14ac:dyDescent="0.4">
      <c r="A152" s="209"/>
      <c r="B152" s="222" t="s">
        <v>324</v>
      </c>
      <c r="C152" s="226"/>
      <c r="D152" s="226"/>
      <c r="E152" s="226"/>
      <c r="F152" s="216"/>
      <c r="G152" s="554" t="s">
        <v>765</v>
      </c>
      <c r="H152" s="554"/>
      <c r="I152" s="554"/>
      <c r="J152" s="554"/>
      <c r="K152" s="216" t="s">
        <v>157</v>
      </c>
      <c r="L152" s="223" t="s">
        <v>155</v>
      </c>
      <c r="M152" s="238" t="str">
        <f>IF('TC 66-204 page 4'!U25&gt;0,'Rate Classifications'!F50,"")</f>
        <v/>
      </c>
      <c r="N152" s="444"/>
      <c r="O152" s="444"/>
      <c r="P152" s="444"/>
      <c r="Q152" s="444"/>
      <c r="R152" s="444"/>
      <c r="S152" s="444"/>
      <c r="T152" s="444"/>
      <c r="U152" s="444"/>
      <c r="V152" s="444"/>
      <c r="W152" s="444"/>
      <c r="X152" s="444"/>
      <c r="Y152" s="444"/>
      <c r="Z152" s="444"/>
      <c r="AA152" s="444"/>
      <c r="AB152" s="444"/>
      <c r="AC152" s="444"/>
      <c r="AD152" s="444"/>
      <c r="AE152" s="444"/>
      <c r="AF152" s="444"/>
      <c r="AG152" s="444"/>
      <c r="AH152" s="444"/>
      <c r="AI152" s="444"/>
      <c r="AJ152" s="444"/>
      <c r="AK152" s="444"/>
      <c r="AL152" s="444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1"/>
      <c r="AZ152" s="111"/>
      <c r="BA152" s="111"/>
      <c r="BB152" s="111"/>
      <c r="BC152" s="111"/>
      <c r="BD152" s="111"/>
      <c r="BE152" s="111"/>
      <c r="BF152" s="111"/>
      <c r="BG152" s="111"/>
      <c r="BH152" s="111"/>
      <c r="BI152" s="111"/>
      <c r="BJ152" s="111"/>
      <c r="BK152" s="111"/>
      <c r="BL152" s="111"/>
      <c r="BM152" s="111"/>
      <c r="BN152" s="111"/>
      <c r="BO152" s="111"/>
      <c r="BP152" s="111"/>
      <c r="BQ152" s="111"/>
      <c r="BR152" s="111"/>
      <c r="BS152" s="111"/>
      <c r="BT152" s="111"/>
      <c r="BU152" s="111"/>
      <c r="BV152" s="111"/>
      <c r="BW152" s="111"/>
      <c r="BX152" s="111"/>
      <c r="BY152" s="111"/>
      <c r="BZ152" s="111"/>
      <c r="CA152" s="111"/>
      <c r="CB152" s="111"/>
      <c r="CC152" s="111"/>
      <c r="CD152" s="111"/>
      <c r="CE152" s="111"/>
      <c r="CF152" s="111"/>
      <c r="CG152" s="111"/>
      <c r="CH152" s="111"/>
      <c r="CI152" s="111"/>
      <c r="CJ152" s="111"/>
      <c r="CK152" s="111"/>
      <c r="CL152" s="111"/>
      <c r="CM152" s="111"/>
      <c r="CN152" s="111"/>
    </row>
    <row r="153" spans="1:92" s="114" customFormat="1" ht="14.25" customHeight="1" x14ac:dyDescent="0.35">
      <c r="A153" s="209"/>
      <c r="B153" s="222"/>
      <c r="C153" s="226"/>
      <c r="D153" s="226"/>
      <c r="E153" s="226"/>
      <c r="F153" s="216"/>
      <c r="G153" s="227"/>
      <c r="H153" s="216"/>
      <c r="I153" s="231"/>
      <c r="J153" s="216"/>
      <c r="K153" s="232"/>
      <c r="L153" s="216"/>
      <c r="M153" s="235"/>
      <c r="N153" s="444"/>
      <c r="O153" s="444"/>
      <c r="P153" s="444"/>
      <c r="Q153" s="444"/>
      <c r="R153" s="444"/>
      <c r="S153" s="444"/>
      <c r="T153" s="444"/>
      <c r="U153" s="444"/>
      <c r="V153" s="444"/>
      <c r="W153" s="444"/>
      <c r="X153" s="444"/>
      <c r="Y153" s="444"/>
      <c r="Z153" s="444"/>
      <c r="AA153" s="444"/>
      <c r="AB153" s="444"/>
      <c r="AC153" s="444"/>
      <c r="AD153" s="444"/>
      <c r="AE153" s="444"/>
      <c r="AF153" s="444"/>
      <c r="AG153" s="444"/>
      <c r="AH153" s="444"/>
      <c r="AI153" s="444"/>
      <c r="AJ153" s="444"/>
      <c r="AK153" s="444"/>
      <c r="AL153" s="444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111"/>
      <c r="BA153" s="111"/>
      <c r="BB153" s="111"/>
      <c r="BC153" s="111"/>
      <c r="BD153" s="111"/>
      <c r="BE153" s="111"/>
      <c r="BF153" s="111"/>
      <c r="BG153" s="111"/>
      <c r="BH153" s="111"/>
      <c r="BI153" s="111"/>
      <c r="BJ153" s="111"/>
      <c r="BK153" s="111"/>
      <c r="BL153" s="111"/>
      <c r="BM153" s="111"/>
      <c r="BN153" s="111"/>
      <c r="BO153" s="111"/>
      <c r="BP153" s="111"/>
      <c r="BQ153" s="111"/>
      <c r="BR153" s="111"/>
      <c r="BS153" s="111"/>
      <c r="BT153" s="111"/>
      <c r="BU153" s="111"/>
      <c r="BV153" s="111"/>
      <c r="BW153" s="111"/>
      <c r="BX153" s="111"/>
      <c r="BY153" s="111"/>
      <c r="BZ153" s="111"/>
      <c r="CA153" s="111"/>
      <c r="CB153" s="111"/>
      <c r="CC153" s="111"/>
      <c r="CD153" s="111"/>
      <c r="CE153" s="111"/>
      <c r="CF153" s="111"/>
      <c r="CG153" s="111"/>
      <c r="CH153" s="111"/>
      <c r="CI153" s="111"/>
      <c r="CJ153" s="111"/>
      <c r="CK153" s="111"/>
      <c r="CL153" s="111"/>
      <c r="CM153" s="111"/>
      <c r="CN153" s="111"/>
    </row>
    <row r="154" spans="1:92" s="114" customFormat="1" ht="14.25" customHeight="1" thickBot="1" x14ac:dyDescent="0.4">
      <c r="A154" s="209">
        <v>59</v>
      </c>
      <c r="B154" s="222" t="s">
        <v>289</v>
      </c>
      <c r="C154" s="226"/>
      <c r="D154" s="226"/>
      <c r="E154" s="226"/>
      <c r="F154" s="223" t="s">
        <v>155</v>
      </c>
      <c r="G154" s="237" t="str">
        <f>IF('TC 66-204 page 4'!U27&gt;0,ROUND('TC 66-204 page 4'!U27,2),"")</f>
        <v/>
      </c>
      <c r="H154" s="211" t="s">
        <v>8</v>
      </c>
      <c r="I154" s="215" t="s">
        <v>156</v>
      </c>
      <c r="J154" s="340">
        <f>ROUNDUP(Drilling!V80+Drilling!V82+Drilling!V84+Drilling!V86,0)+2</f>
        <v>2</v>
      </c>
      <c r="K154" s="216" t="s">
        <v>157</v>
      </c>
      <c r="L154" s="216" t="s">
        <v>155</v>
      </c>
      <c r="M154" s="235" t="str">
        <f>IF(G154="","",G154*J154)</f>
        <v/>
      </c>
      <c r="N154" s="444"/>
      <c r="O154" s="444"/>
      <c r="P154" s="444"/>
      <c r="Q154" s="444"/>
      <c r="R154" s="444"/>
      <c r="S154" s="444"/>
      <c r="T154" s="444"/>
      <c r="U154" s="444"/>
      <c r="V154" s="444"/>
      <c r="W154" s="444"/>
      <c r="X154" s="444"/>
      <c r="Y154" s="444"/>
      <c r="Z154" s="444"/>
      <c r="AA154" s="444"/>
      <c r="AB154" s="444"/>
      <c r="AC154" s="444"/>
      <c r="AD154" s="444"/>
      <c r="AE154" s="444"/>
      <c r="AF154" s="444"/>
      <c r="AG154" s="444"/>
      <c r="AH154" s="444"/>
      <c r="AI154" s="444"/>
      <c r="AJ154" s="444"/>
      <c r="AK154" s="444"/>
      <c r="AL154" s="444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  <c r="AY154" s="111"/>
      <c r="AZ154" s="111"/>
      <c r="BA154" s="111"/>
      <c r="BB154" s="111"/>
      <c r="BC154" s="111"/>
      <c r="BD154" s="111"/>
      <c r="BE154" s="111"/>
      <c r="BF154" s="111"/>
      <c r="BG154" s="111"/>
      <c r="BH154" s="111"/>
      <c r="BI154" s="111"/>
      <c r="BJ154" s="111"/>
      <c r="BK154" s="111"/>
      <c r="BL154" s="111"/>
      <c r="BM154" s="111"/>
      <c r="BN154" s="111"/>
      <c r="BO154" s="111"/>
      <c r="BP154" s="111"/>
      <c r="BQ154" s="111"/>
      <c r="BR154" s="111"/>
      <c r="BS154" s="111"/>
      <c r="BT154" s="111"/>
      <c r="BU154" s="111"/>
      <c r="BV154" s="111"/>
      <c r="BW154" s="111"/>
      <c r="BX154" s="111"/>
      <c r="BY154" s="111"/>
      <c r="BZ154" s="111"/>
      <c r="CA154" s="111"/>
      <c r="CB154" s="111"/>
      <c r="CC154" s="111"/>
      <c r="CD154" s="111"/>
      <c r="CE154" s="111"/>
      <c r="CF154" s="111"/>
      <c r="CG154" s="111"/>
      <c r="CH154" s="111"/>
      <c r="CI154" s="111"/>
      <c r="CJ154" s="111"/>
      <c r="CK154" s="111"/>
      <c r="CL154" s="111"/>
      <c r="CM154" s="111"/>
      <c r="CN154" s="111"/>
    </row>
    <row r="155" spans="1:92" s="114" customFormat="1" ht="14.25" customHeight="1" thickBot="1" x14ac:dyDescent="0.4">
      <c r="A155" s="209"/>
      <c r="B155" s="222" t="s">
        <v>325</v>
      </c>
      <c r="C155" s="226"/>
      <c r="D155" s="226"/>
      <c r="E155" s="226"/>
      <c r="F155" s="208"/>
      <c r="G155" s="554" t="s">
        <v>765</v>
      </c>
      <c r="H155" s="554"/>
      <c r="I155" s="554"/>
      <c r="J155" s="554"/>
      <c r="K155" s="216" t="s">
        <v>157</v>
      </c>
      <c r="L155" s="223" t="s">
        <v>155</v>
      </c>
      <c r="M155" s="238" t="str">
        <f>IF('TC 66-204 page 4'!U27&gt;0,'Rate Classifications'!F50,"")</f>
        <v/>
      </c>
      <c r="N155" s="444"/>
      <c r="O155" s="444"/>
      <c r="P155" s="444"/>
      <c r="Q155" s="444"/>
      <c r="R155" s="444"/>
      <c r="S155" s="444"/>
      <c r="T155" s="444"/>
      <c r="U155" s="444"/>
      <c r="V155" s="444"/>
      <c r="W155" s="444"/>
      <c r="X155" s="444"/>
      <c r="Y155" s="444"/>
      <c r="Z155" s="444"/>
      <c r="AA155" s="444"/>
      <c r="AB155" s="444"/>
      <c r="AC155" s="444"/>
      <c r="AD155" s="444"/>
      <c r="AE155" s="444"/>
      <c r="AF155" s="444"/>
      <c r="AG155" s="444"/>
      <c r="AH155" s="444"/>
      <c r="AI155" s="444"/>
      <c r="AJ155" s="444"/>
      <c r="AK155" s="444"/>
      <c r="AL155" s="444"/>
      <c r="AM155" s="111"/>
      <c r="AN155" s="111"/>
      <c r="AO155" s="111"/>
      <c r="AP155" s="111"/>
      <c r="AQ155" s="111"/>
      <c r="AR155" s="111"/>
      <c r="AS155" s="111"/>
      <c r="AT155" s="111"/>
      <c r="AU155" s="111"/>
      <c r="AV155" s="111"/>
      <c r="AW155" s="111"/>
      <c r="AX155" s="111"/>
      <c r="AY155" s="111"/>
      <c r="AZ155" s="111"/>
      <c r="BA155" s="111"/>
      <c r="BB155" s="111"/>
      <c r="BC155" s="111"/>
      <c r="BD155" s="111"/>
      <c r="BE155" s="111"/>
      <c r="BF155" s="111"/>
      <c r="BG155" s="111"/>
      <c r="BH155" s="111"/>
      <c r="BI155" s="111"/>
      <c r="BJ155" s="111"/>
      <c r="BK155" s="111"/>
      <c r="BL155" s="111"/>
      <c r="BM155" s="111"/>
      <c r="BN155" s="111"/>
      <c r="BO155" s="111"/>
      <c r="BP155" s="111"/>
      <c r="BQ155" s="111"/>
      <c r="BR155" s="111"/>
      <c r="BS155" s="111"/>
      <c r="BT155" s="111"/>
      <c r="BU155" s="111"/>
      <c r="BV155" s="111"/>
      <c r="BW155" s="111"/>
      <c r="BX155" s="111"/>
      <c r="BY155" s="111"/>
      <c r="BZ155" s="111"/>
      <c r="CA155" s="111"/>
      <c r="CB155" s="111"/>
      <c r="CC155" s="111"/>
      <c r="CD155" s="111"/>
      <c r="CE155" s="111"/>
      <c r="CF155" s="111"/>
      <c r="CG155" s="111"/>
      <c r="CH155" s="111"/>
      <c r="CI155" s="111"/>
      <c r="CJ155" s="111"/>
      <c r="CK155" s="111"/>
      <c r="CL155" s="111"/>
      <c r="CM155" s="111"/>
      <c r="CN155" s="111"/>
    </row>
    <row r="156" spans="1:92" s="114" customFormat="1" ht="14.25" customHeight="1" x14ac:dyDescent="0.35">
      <c r="A156" s="209"/>
      <c r="B156" s="222"/>
      <c r="C156" s="226"/>
      <c r="D156" s="226"/>
      <c r="E156" s="226"/>
      <c r="F156" s="216"/>
      <c r="G156" s="227"/>
      <c r="H156" s="216"/>
      <c r="I156" s="215"/>
      <c r="J156" s="216"/>
      <c r="K156" s="216"/>
      <c r="L156" s="216"/>
      <c r="M156" s="235"/>
      <c r="N156" s="444"/>
      <c r="O156" s="444"/>
      <c r="P156" s="444"/>
      <c r="Q156" s="444"/>
      <c r="R156" s="444"/>
      <c r="S156" s="444"/>
      <c r="T156" s="444"/>
      <c r="U156" s="444"/>
      <c r="V156" s="444"/>
      <c r="W156" s="444"/>
      <c r="X156" s="444"/>
      <c r="Y156" s="444"/>
      <c r="Z156" s="444"/>
      <c r="AA156" s="444"/>
      <c r="AB156" s="444"/>
      <c r="AC156" s="444"/>
      <c r="AD156" s="444"/>
      <c r="AE156" s="444"/>
      <c r="AF156" s="444"/>
      <c r="AG156" s="444"/>
      <c r="AH156" s="444"/>
      <c r="AI156" s="444"/>
      <c r="AJ156" s="444"/>
      <c r="AK156" s="444"/>
      <c r="AL156" s="444"/>
      <c r="AM156" s="111"/>
      <c r="AN156" s="111"/>
      <c r="AO156" s="111"/>
      <c r="AP156" s="111"/>
      <c r="AQ156" s="111"/>
      <c r="AR156" s="111"/>
      <c r="AS156" s="111"/>
      <c r="AT156" s="111"/>
      <c r="AU156" s="111"/>
      <c r="AV156" s="111"/>
      <c r="AW156" s="111"/>
      <c r="AX156" s="111"/>
      <c r="AY156" s="111"/>
      <c r="AZ156" s="111"/>
      <c r="BA156" s="111"/>
      <c r="BB156" s="111"/>
      <c r="BC156" s="111"/>
      <c r="BD156" s="111"/>
      <c r="BE156" s="111"/>
      <c r="BF156" s="111"/>
      <c r="BG156" s="111"/>
      <c r="BH156" s="111"/>
      <c r="BI156" s="111"/>
      <c r="BJ156" s="111"/>
      <c r="BK156" s="111"/>
      <c r="BL156" s="111"/>
      <c r="BM156" s="111"/>
      <c r="BN156" s="111"/>
      <c r="BO156" s="111"/>
      <c r="BP156" s="111"/>
      <c r="BQ156" s="111"/>
      <c r="BR156" s="111"/>
      <c r="BS156" s="111"/>
      <c r="BT156" s="111"/>
      <c r="BU156" s="111"/>
      <c r="BV156" s="111"/>
      <c r="BW156" s="111"/>
      <c r="BX156" s="111"/>
      <c r="BY156" s="111"/>
      <c r="BZ156" s="111"/>
      <c r="CA156" s="111"/>
      <c r="CB156" s="111"/>
      <c r="CC156" s="111"/>
      <c r="CD156" s="111"/>
      <c r="CE156" s="111"/>
      <c r="CF156" s="111"/>
      <c r="CG156" s="111"/>
      <c r="CH156" s="111"/>
      <c r="CI156" s="111"/>
      <c r="CJ156" s="111"/>
      <c r="CK156" s="111"/>
      <c r="CL156" s="111"/>
      <c r="CM156" s="111"/>
      <c r="CN156" s="111"/>
    </row>
    <row r="157" spans="1:92" s="114" customFormat="1" ht="14.25" customHeight="1" thickBot="1" x14ac:dyDescent="0.4">
      <c r="A157" s="209">
        <v>60</v>
      </c>
      <c r="B157" s="222" t="s">
        <v>287</v>
      </c>
      <c r="C157" s="226"/>
      <c r="D157" s="226"/>
      <c r="E157" s="226"/>
      <c r="F157" s="223" t="s">
        <v>155</v>
      </c>
      <c r="G157" s="237">
        <v>0</v>
      </c>
      <c r="H157" s="216" t="s">
        <v>35</v>
      </c>
      <c r="I157" s="215" t="s">
        <v>156</v>
      </c>
      <c r="J157" s="223" t="str">
        <f>IF('TC 66-204 page 4'!U29&gt;0,'TC 66-204 page 4'!U29,"")</f>
        <v/>
      </c>
      <c r="K157" s="216" t="s">
        <v>157</v>
      </c>
      <c r="L157" s="223" t="s">
        <v>155</v>
      </c>
      <c r="M157" s="238" t="str">
        <f>IF(J157="","",G157*J157)</f>
        <v/>
      </c>
      <c r="N157" s="444"/>
      <c r="O157" s="444"/>
      <c r="P157" s="444"/>
      <c r="Q157" s="444"/>
      <c r="R157" s="444"/>
      <c r="S157" s="444"/>
      <c r="T157" s="444"/>
      <c r="U157" s="444"/>
      <c r="V157" s="444"/>
      <c r="W157" s="444"/>
      <c r="X157" s="444"/>
      <c r="Y157" s="444"/>
      <c r="Z157" s="444"/>
      <c r="AA157" s="444"/>
      <c r="AB157" s="444"/>
      <c r="AC157" s="444"/>
      <c r="AD157" s="444"/>
      <c r="AE157" s="444"/>
      <c r="AF157" s="444"/>
      <c r="AG157" s="444"/>
      <c r="AH157" s="444"/>
      <c r="AI157" s="444"/>
      <c r="AJ157" s="444"/>
      <c r="AK157" s="444"/>
      <c r="AL157" s="444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1"/>
      <c r="BJ157" s="111"/>
      <c r="BK157" s="111"/>
      <c r="BL157" s="111"/>
      <c r="BM157" s="111"/>
      <c r="BN157" s="111"/>
      <c r="BO157" s="111"/>
      <c r="BP157" s="111"/>
      <c r="BQ157" s="111"/>
      <c r="BR157" s="111"/>
      <c r="BS157" s="111"/>
      <c r="BT157" s="111"/>
      <c r="BU157" s="111"/>
      <c r="BV157" s="111"/>
      <c r="BW157" s="111"/>
      <c r="BX157" s="111"/>
      <c r="BY157" s="111"/>
      <c r="BZ157" s="111"/>
      <c r="CA157" s="111"/>
      <c r="CB157" s="111"/>
      <c r="CC157" s="111"/>
      <c r="CD157" s="111"/>
      <c r="CE157" s="111"/>
      <c r="CF157" s="111"/>
      <c r="CG157" s="111"/>
      <c r="CH157" s="111"/>
      <c r="CI157" s="111"/>
      <c r="CJ157" s="111"/>
      <c r="CK157" s="111"/>
      <c r="CL157" s="111"/>
      <c r="CM157" s="111"/>
      <c r="CN157" s="111"/>
    </row>
    <row r="158" spans="1:92" s="114" customFormat="1" ht="14.25" customHeight="1" x14ac:dyDescent="0.35">
      <c r="A158" s="209"/>
      <c r="B158" s="222"/>
      <c r="C158" s="226"/>
      <c r="D158" s="226"/>
      <c r="E158" s="226"/>
      <c r="F158" s="216"/>
      <c r="G158" s="333"/>
      <c r="H158" s="216"/>
      <c r="I158" s="215"/>
      <c r="J158" s="216"/>
      <c r="K158" s="216"/>
      <c r="L158" s="216"/>
      <c r="M158" s="334"/>
      <c r="N158" s="444"/>
      <c r="O158" s="444"/>
      <c r="P158" s="444"/>
      <c r="Q158" s="444"/>
      <c r="R158" s="444"/>
      <c r="S158" s="444"/>
      <c r="T158" s="444"/>
      <c r="U158" s="444"/>
      <c r="V158" s="444"/>
      <c r="W158" s="444"/>
      <c r="X158" s="444"/>
      <c r="Y158" s="444"/>
      <c r="Z158" s="444"/>
      <c r="AA158" s="444"/>
      <c r="AB158" s="444"/>
      <c r="AC158" s="444"/>
      <c r="AD158" s="444"/>
      <c r="AE158" s="444"/>
      <c r="AF158" s="444"/>
      <c r="AG158" s="444"/>
      <c r="AH158" s="444"/>
      <c r="AI158" s="444"/>
      <c r="AJ158" s="444"/>
      <c r="AK158" s="444"/>
      <c r="AL158" s="444"/>
      <c r="AM158" s="111"/>
      <c r="AN158" s="111"/>
      <c r="AO158" s="111"/>
      <c r="AP158" s="111"/>
      <c r="AQ158" s="111"/>
      <c r="AR158" s="111"/>
      <c r="AS158" s="111"/>
      <c r="AT158" s="111"/>
      <c r="AU158" s="111"/>
      <c r="AV158" s="111"/>
      <c r="AW158" s="111"/>
      <c r="AX158" s="111"/>
      <c r="AY158" s="111"/>
      <c r="AZ158" s="111"/>
      <c r="BA158" s="111"/>
      <c r="BB158" s="111"/>
      <c r="BC158" s="111"/>
      <c r="BD158" s="111"/>
      <c r="BE158" s="111"/>
      <c r="BF158" s="111"/>
      <c r="BG158" s="111"/>
      <c r="BH158" s="111"/>
      <c r="BI158" s="111"/>
      <c r="BJ158" s="111"/>
      <c r="BK158" s="111"/>
      <c r="BL158" s="111"/>
      <c r="BM158" s="111"/>
      <c r="BN158" s="111"/>
      <c r="BO158" s="111"/>
      <c r="BP158" s="111"/>
      <c r="BQ158" s="111"/>
      <c r="BR158" s="111"/>
      <c r="BS158" s="111"/>
      <c r="BT158" s="111"/>
      <c r="BU158" s="111"/>
      <c r="BV158" s="111"/>
      <c r="BW158" s="111"/>
      <c r="BX158" s="111"/>
      <c r="BY158" s="111"/>
      <c r="BZ158" s="111"/>
      <c r="CA158" s="111"/>
      <c r="CB158" s="111"/>
      <c r="CC158" s="111"/>
      <c r="CD158" s="111"/>
      <c r="CE158" s="111"/>
      <c r="CF158" s="111"/>
      <c r="CG158" s="111"/>
      <c r="CH158" s="111"/>
      <c r="CI158" s="111"/>
      <c r="CJ158" s="111"/>
      <c r="CK158" s="111"/>
      <c r="CL158" s="111"/>
      <c r="CM158" s="111"/>
      <c r="CN158" s="111"/>
    </row>
    <row r="159" spans="1:92" s="114" customFormat="1" ht="14.25" customHeight="1" thickBot="1" x14ac:dyDescent="0.4">
      <c r="A159" s="209">
        <v>61</v>
      </c>
      <c r="B159" s="222" t="s">
        <v>288</v>
      </c>
      <c r="C159" s="226"/>
      <c r="D159" s="226"/>
      <c r="E159" s="226"/>
      <c r="F159" s="223" t="s">
        <v>155</v>
      </c>
      <c r="G159" s="338" t="str">
        <f>IF('TC 66-204 page 4'!U31&gt;0,ROUND('TC 66-204 page 4'!U31,2),"")</f>
        <v/>
      </c>
      <c r="H159" s="216" t="s">
        <v>159</v>
      </c>
      <c r="I159" s="215" t="s">
        <v>156</v>
      </c>
      <c r="J159" s="223">
        <v>1</v>
      </c>
      <c r="K159" s="216" t="s">
        <v>157</v>
      </c>
      <c r="L159" s="223" t="s">
        <v>155</v>
      </c>
      <c r="M159" s="238" t="str">
        <f>IF(G159="","",G159*J159)</f>
        <v/>
      </c>
      <c r="N159" s="444"/>
      <c r="O159" s="444"/>
      <c r="P159" s="444"/>
      <c r="Q159" s="444"/>
      <c r="R159" s="444"/>
      <c r="S159" s="444"/>
      <c r="T159" s="444"/>
      <c r="U159" s="444"/>
      <c r="V159" s="444"/>
      <c r="W159" s="444"/>
      <c r="X159" s="444"/>
      <c r="Y159" s="444"/>
      <c r="Z159" s="444"/>
      <c r="AA159" s="444"/>
      <c r="AB159" s="444"/>
      <c r="AC159" s="444"/>
      <c r="AD159" s="444"/>
      <c r="AE159" s="444"/>
      <c r="AF159" s="444"/>
      <c r="AG159" s="444"/>
      <c r="AH159" s="444"/>
      <c r="AI159" s="444"/>
      <c r="AJ159" s="444"/>
      <c r="AK159" s="444"/>
      <c r="AL159" s="444"/>
      <c r="AM159" s="111"/>
      <c r="AN159" s="111"/>
      <c r="AO159" s="111"/>
      <c r="AP159" s="111"/>
      <c r="AQ159" s="111"/>
      <c r="AR159" s="111"/>
      <c r="AS159" s="111"/>
      <c r="AT159" s="111"/>
      <c r="AU159" s="111"/>
      <c r="AV159" s="111"/>
      <c r="AW159" s="111"/>
      <c r="AX159" s="111"/>
      <c r="AY159" s="111"/>
      <c r="AZ159" s="111"/>
      <c r="BA159" s="111"/>
      <c r="BB159" s="111"/>
      <c r="BC159" s="111"/>
      <c r="BD159" s="111"/>
      <c r="BE159" s="111"/>
      <c r="BF159" s="111"/>
      <c r="BG159" s="111"/>
      <c r="BH159" s="111"/>
      <c r="BI159" s="111"/>
      <c r="BJ159" s="111"/>
      <c r="BK159" s="111"/>
      <c r="BL159" s="111"/>
      <c r="BM159" s="111"/>
      <c r="BN159" s="111"/>
      <c r="BO159" s="111"/>
      <c r="BP159" s="111"/>
      <c r="BQ159" s="111"/>
      <c r="BR159" s="111"/>
      <c r="BS159" s="111"/>
      <c r="BT159" s="111"/>
      <c r="BU159" s="111"/>
      <c r="BV159" s="111"/>
      <c r="BW159" s="111"/>
      <c r="BX159" s="111"/>
      <c r="BY159" s="111"/>
      <c r="BZ159" s="111"/>
      <c r="CA159" s="111"/>
      <c r="CB159" s="111"/>
      <c r="CC159" s="111"/>
      <c r="CD159" s="111"/>
      <c r="CE159" s="111"/>
      <c r="CF159" s="111"/>
      <c r="CG159" s="111"/>
      <c r="CH159" s="111"/>
      <c r="CI159" s="111"/>
      <c r="CJ159" s="111"/>
      <c r="CK159" s="111"/>
      <c r="CL159" s="111"/>
      <c r="CM159" s="111"/>
      <c r="CN159" s="111"/>
    </row>
    <row r="160" spans="1:92" s="114" customFormat="1" ht="14.25" customHeight="1" x14ac:dyDescent="0.35">
      <c r="A160" s="209"/>
      <c r="B160" s="222"/>
      <c r="C160" s="226"/>
      <c r="D160" s="226"/>
      <c r="E160" s="226"/>
      <c r="F160" s="216"/>
      <c r="G160" s="333"/>
      <c r="H160" s="216"/>
      <c r="I160" s="239"/>
      <c r="J160" s="240"/>
      <c r="K160" s="216"/>
      <c r="L160" s="216"/>
      <c r="M160" s="235"/>
      <c r="N160" s="444"/>
      <c r="O160" s="444"/>
      <c r="P160" s="445"/>
      <c r="Q160" s="445"/>
      <c r="R160" s="445"/>
      <c r="S160" s="445"/>
      <c r="T160" s="446"/>
      <c r="U160" s="447"/>
      <c r="V160" s="444"/>
      <c r="W160" s="444"/>
      <c r="X160" s="444"/>
      <c r="Y160" s="444"/>
      <c r="Z160" s="444"/>
      <c r="AA160" s="444"/>
      <c r="AB160" s="444"/>
      <c r="AC160" s="444"/>
      <c r="AD160" s="444"/>
      <c r="AE160" s="444"/>
      <c r="AF160" s="444"/>
      <c r="AG160" s="444"/>
      <c r="AH160" s="444"/>
      <c r="AI160" s="444"/>
      <c r="AJ160" s="444"/>
      <c r="AK160" s="444"/>
      <c r="AL160" s="444"/>
      <c r="AM160" s="111"/>
      <c r="AN160" s="111"/>
      <c r="AO160" s="111"/>
      <c r="AP160" s="111"/>
      <c r="AQ160" s="111"/>
      <c r="AR160" s="111"/>
      <c r="AS160" s="111"/>
      <c r="AT160" s="111"/>
      <c r="AU160" s="111"/>
      <c r="AV160" s="111"/>
      <c r="AW160" s="111"/>
      <c r="AX160" s="111"/>
      <c r="AY160" s="111"/>
      <c r="AZ160" s="111"/>
      <c r="BA160" s="111"/>
      <c r="BB160" s="111"/>
      <c r="BC160" s="111"/>
      <c r="BD160" s="111"/>
      <c r="BE160" s="111"/>
      <c r="BF160" s="111"/>
      <c r="BG160" s="111"/>
      <c r="BH160" s="111"/>
      <c r="BI160" s="111"/>
      <c r="BJ160" s="111"/>
      <c r="BK160" s="111"/>
      <c r="BL160" s="111"/>
      <c r="BM160" s="111"/>
      <c r="BN160" s="111"/>
      <c r="BO160" s="111"/>
      <c r="BP160" s="111"/>
      <c r="BQ160" s="111"/>
      <c r="BR160" s="111"/>
      <c r="BS160" s="111"/>
      <c r="BT160" s="111"/>
      <c r="BU160" s="111"/>
      <c r="BV160" s="111"/>
      <c r="BW160" s="111"/>
      <c r="BX160" s="111"/>
      <c r="BY160" s="111"/>
      <c r="BZ160" s="111"/>
      <c r="CA160" s="111"/>
      <c r="CB160" s="111"/>
      <c r="CC160" s="111"/>
      <c r="CD160" s="111"/>
      <c r="CE160" s="111"/>
      <c r="CF160" s="111"/>
      <c r="CG160" s="111"/>
      <c r="CH160" s="111"/>
      <c r="CI160" s="111"/>
      <c r="CJ160" s="111"/>
      <c r="CK160" s="111"/>
      <c r="CL160" s="111"/>
      <c r="CM160" s="111"/>
      <c r="CN160" s="111"/>
    </row>
    <row r="161" spans="1:92" s="114" customFormat="1" ht="14.25" customHeight="1" thickBot="1" x14ac:dyDescent="0.4">
      <c r="A161" s="209">
        <v>62</v>
      </c>
      <c r="B161" s="222" t="s">
        <v>286</v>
      </c>
      <c r="C161" s="226"/>
      <c r="D161" s="226"/>
      <c r="E161" s="226"/>
      <c r="F161" s="223" t="s">
        <v>155</v>
      </c>
      <c r="G161" s="237">
        <v>0</v>
      </c>
      <c r="H161" s="216" t="s">
        <v>35</v>
      </c>
      <c r="I161" s="215" t="s">
        <v>156</v>
      </c>
      <c r="J161" s="223" t="str">
        <f>IF('TC 66-204 page 4'!U33&gt;0,'TC 66-204 page 4'!U33,"")</f>
        <v/>
      </c>
      <c r="K161" s="216" t="s">
        <v>157</v>
      </c>
      <c r="L161" s="216" t="s">
        <v>155</v>
      </c>
      <c r="M161" s="235" t="str">
        <f>IF(J161="","",G161*J161)</f>
        <v/>
      </c>
      <c r="N161" s="444"/>
      <c r="O161" s="444"/>
      <c r="P161" s="444"/>
      <c r="Q161" s="444"/>
      <c r="R161" s="444"/>
      <c r="S161" s="444"/>
      <c r="T161" s="444"/>
      <c r="U161" s="444"/>
      <c r="V161" s="444"/>
      <c r="W161" s="444"/>
      <c r="X161" s="444"/>
      <c r="Y161" s="444"/>
      <c r="Z161" s="444"/>
      <c r="AA161" s="444"/>
      <c r="AB161" s="444"/>
      <c r="AC161" s="444"/>
      <c r="AD161" s="444"/>
      <c r="AE161" s="444"/>
      <c r="AF161" s="444"/>
      <c r="AG161" s="444"/>
      <c r="AH161" s="444"/>
      <c r="AI161" s="444"/>
      <c r="AJ161" s="444"/>
      <c r="AK161" s="444"/>
      <c r="AL161" s="444"/>
      <c r="AM161" s="111"/>
      <c r="AN161" s="111"/>
      <c r="AO161" s="111"/>
      <c r="AP161" s="111"/>
      <c r="AQ161" s="111"/>
      <c r="AR161" s="111"/>
      <c r="AS161" s="111"/>
      <c r="AT161" s="111"/>
      <c r="AU161" s="111"/>
      <c r="AV161" s="111"/>
      <c r="AW161" s="111"/>
      <c r="AX161" s="111"/>
      <c r="AY161" s="111"/>
      <c r="AZ161" s="111"/>
      <c r="BA161" s="111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111"/>
      <c r="BL161" s="111"/>
      <c r="BM161" s="111"/>
      <c r="BN161" s="111"/>
      <c r="BO161" s="111"/>
      <c r="BP161" s="111"/>
      <c r="BQ161" s="111"/>
      <c r="BR161" s="111"/>
      <c r="BS161" s="111"/>
      <c r="BT161" s="111"/>
      <c r="BU161" s="111"/>
      <c r="BV161" s="111"/>
      <c r="BW161" s="111"/>
      <c r="BX161" s="111"/>
      <c r="BY161" s="111"/>
      <c r="BZ161" s="111"/>
      <c r="CA161" s="111"/>
      <c r="CB161" s="111"/>
      <c r="CC161" s="111"/>
      <c r="CD161" s="111"/>
      <c r="CE161" s="111"/>
      <c r="CF161" s="111"/>
      <c r="CG161" s="111"/>
      <c r="CH161" s="111"/>
      <c r="CI161" s="111"/>
      <c r="CJ161" s="111"/>
      <c r="CK161" s="111"/>
      <c r="CL161" s="111"/>
      <c r="CM161" s="111"/>
      <c r="CN161" s="111"/>
    </row>
    <row r="162" spans="1:92" s="114" customFormat="1" ht="14.25" customHeight="1" thickBot="1" x14ac:dyDescent="0.4">
      <c r="A162" s="209"/>
      <c r="B162" s="222"/>
      <c r="C162" s="226"/>
      <c r="D162" s="226"/>
      <c r="E162" s="226"/>
      <c r="F162" s="216"/>
      <c r="G162" s="333"/>
      <c r="H162" s="216"/>
      <c r="I162" s="215"/>
      <c r="J162" s="236" t="s">
        <v>638</v>
      </c>
      <c r="K162" s="216" t="s">
        <v>157</v>
      </c>
      <c r="L162" s="223" t="s">
        <v>155</v>
      </c>
      <c r="M162" s="238" t="str">
        <f>IF('TC 66-204 page 4'!U34&gt;0,'TC 66-204 page 4'!U34,"")</f>
        <v/>
      </c>
      <c r="N162" s="444"/>
      <c r="O162" s="444"/>
      <c r="P162" s="444"/>
      <c r="Q162" s="444"/>
      <c r="R162" s="444"/>
      <c r="S162" s="444"/>
      <c r="T162" s="444"/>
      <c r="U162" s="444"/>
      <c r="V162" s="444"/>
      <c r="W162" s="444"/>
      <c r="X162" s="444"/>
      <c r="Y162" s="444"/>
      <c r="Z162" s="444"/>
      <c r="AA162" s="444"/>
      <c r="AB162" s="444"/>
      <c r="AC162" s="444"/>
      <c r="AD162" s="444"/>
      <c r="AE162" s="444"/>
      <c r="AF162" s="444"/>
      <c r="AG162" s="444"/>
      <c r="AH162" s="444"/>
      <c r="AI162" s="444"/>
      <c r="AJ162" s="444"/>
      <c r="AK162" s="444"/>
      <c r="AL162" s="444"/>
      <c r="AM162" s="111"/>
      <c r="AN162" s="111"/>
      <c r="AO162" s="111"/>
      <c r="AP162" s="111"/>
      <c r="AQ162" s="111"/>
      <c r="AR162" s="111"/>
      <c r="AS162" s="111"/>
      <c r="AT162" s="111"/>
      <c r="AU162" s="111"/>
      <c r="AV162" s="111"/>
      <c r="AW162" s="111"/>
      <c r="AX162" s="111"/>
      <c r="AY162" s="111"/>
      <c r="AZ162" s="111"/>
      <c r="BA162" s="111"/>
      <c r="BB162" s="111"/>
      <c r="BC162" s="111"/>
      <c r="BD162" s="111"/>
      <c r="BE162" s="111"/>
      <c r="BF162" s="111"/>
      <c r="BG162" s="111"/>
      <c r="BH162" s="111"/>
      <c r="BI162" s="111"/>
      <c r="BJ162" s="111"/>
      <c r="BK162" s="111"/>
      <c r="BL162" s="111"/>
      <c r="BM162" s="111"/>
      <c r="BN162" s="111"/>
      <c r="BO162" s="111"/>
      <c r="BP162" s="111"/>
      <c r="BQ162" s="111"/>
      <c r="BR162" s="111"/>
      <c r="BS162" s="111"/>
      <c r="BT162" s="111"/>
      <c r="BU162" s="111"/>
      <c r="BV162" s="111"/>
      <c r="BW162" s="111"/>
      <c r="BX162" s="111"/>
      <c r="BY162" s="111"/>
      <c r="BZ162" s="111"/>
      <c r="CA162" s="111"/>
      <c r="CB162" s="111"/>
      <c r="CC162" s="111"/>
      <c r="CD162" s="111"/>
      <c r="CE162" s="111"/>
      <c r="CF162" s="111"/>
      <c r="CG162" s="111"/>
      <c r="CH162" s="111"/>
      <c r="CI162" s="111"/>
      <c r="CJ162" s="111"/>
      <c r="CK162" s="111"/>
      <c r="CL162" s="111"/>
      <c r="CM162" s="111"/>
      <c r="CN162" s="111"/>
    </row>
    <row r="163" spans="1:92" s="114" customFormat="1" ht="14.25" customHeight="1" x14ac:dyDescent="0.35">
      <c r="A163" s="209"/>
      <c r="B163" s="222"/>
      <c r="C163" s="226"/>
      <c r="D163" s="226"/>
      <c r="E163" s="226"/>
      <c r="F163" s="216"/>
      <c r="G163" s="333"/>
      <c r="H163" s="216"/>
      <c r="I163" s="215"/>
      <c r="J163" s="216"/>
      <c r="K163" s="216"/>
      <c r="L163" s="216"/>
      <c r="M163" s="235"/>
      <c r="N163" s="444"/>
      <c r="O163" s="444"/>
      <c r="P163" s="444"/>
      <c r="Q163" s="444"/>
      <c r="R163" s="444"/>
      <c r="S163" s="444"/>
      <c r="T163" s="444"/>
      <c r="U163" s="444"/>
      <c r="V163" s="444"/>
      <c r="W163" s="444"/>
      <c r="X163" s="444"/>
      <c r="Y163" s="444"/>
      <c r="Z163" s="444"/>
      <c r="AA163" s="444"/>
      <c r="AB163" s="444"/>
      <c r="AC163" s="444"/>
      <c r="AD163" s="444"/>
      <c r="AE163" s="444"/>
      <c r="AF163" s="444"/>
      <c r="AG163" s="444"/>
      <c r="AH163" s="444"/>
      <c r="AI163" s="444"/>
      <c r="AJ163" s="444"/>
      <c r="AK163" s="444"/>
      <c r="AL163" s="444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1"/>
      <c r="BJ163" s="111"/>
      <c r="BK163" s="111"/>
      <c r="BL163" s="111"/>
      <c r="BM163" s="111"/>
      <c r="BN163" s="111"/>
      <c r="BO163" s="111"/>
      <c r="BP163" s="111"/>
      <c r="BQ163" s="111"/>
      <c r="BR163" s="111"/>
      <c r="BS163" s="111"/>
      <c r="BT163" s="111"/>
      <c r="BU163" s="111"/>
      <c r="BV163" s="111"/>
      <c r="BW163" s="111"/>
      <c r="BX163" s="111"/>
      <c r="BY163" s="111"/>
      <c r="BZ163" s="111"/>
      <c r="CA163" s="111"/>
      <c r="CB163" s="111"/>
      <c r="CC163" s="111"/>
      <c r="CD163" s="111"/>
      <c r="CE163" s="111"/>
      <c r="CF163" s="111"/>
      <c r="CG163" s="111"/>
      <c r="CH163" s="111"/>
      <c r="CI163" s="111"/>
      <c r="CJ163" s="111"/>
      <c r="CK163" s="111"/>
      <c r="CL163" s="111"/>
      <c r="CM163" s="111"/>
      <c r="CN163" s="111"/>
    </row>
    <row r="164" spans="1:92" s="114" customFormat="1" ht="14.25" customHeight="1" thickBot="1" x14ac:dyDescent="0.4">
      <c r="A164" s="209">
        <v>63</v>
      </c>
      <c r="B164" s="222" t="s">
        <v>285</v>
      </c>
      <c r="C164" s="226"/>
      <c r="D164" s="226"/>
      <c r="E164" s="226"/>
      <c r="F164" s="223" t="s">
        <v>155</v>
      </c>
      <c r="G164" s="237" t="str">
        <f>IF('TC 66-204 page 4'!U36&gt;0,ROUND('TC 66-204 page 4'!U36,2),"")</f>
        <v/>
      </c>
      <c r="H164" s="216" t="s">
        <v>159</v>
      </c>
      <c r="I164" s="239" t="s">
        <v>156</v>
      </c>
      <c r="J164" s="241">
        <v>1</v>
      </c>
      <c r="K164" s="216" t="s">
        <v>157</v>
      </c>
      <c r="L164" s="216" t="s">
        <v>155</v>
      </c>
      <c r="M164" s="235" t="str">
        <f>IF(G164="","",G164*J164)</f>
        <v/>
      </c>
      <c r="N164" s="444"/>
      <c r="O164" s="444"/>
      <c r="P164" s="444"/>
      <c r="Q164" s="444"/>
      <c r="R164" s="444"/>
      <c r="S164" s="444"/>
      <c r="T164" s="444"/>
      <c r="U164" s="444"/>
      <c r="V164" s="444"/>
      <c r="W164" s="444"/>
      <c r="X164" s="444"/>
      <c r="Y164" s="444"/>
      <c r="Z164" s="444"/>
      <c r="AA164" s="444"/>
      <c r="AB164" s="444"/>
      <c r="AC164" s="444"/>
      <c r="AD164" s="444"/>
      <c r="AE164" s="444"/>
      <c r="AF164" s="444"/>
      <c r="AG164" s="444"/>
      <c r="AH164" s="444"/>
      <c r="AI164" s="444"/>
      <c r="AJ164" s="444"/>
      <c r="AK164" s="444"/>
      <c r="AL164" s="444"/>
      <c r="AM164" s="111"/>
      <c r="AN164" s="111"/>
      <c r="AO164" s="111"/>
      <c r="AP164" s="111"/>
      <c r="AQ164" s="111"/>
      <c r="AR164" s="111"/>
      <c r="AS164" s="111"/>
      <c r="AT164" s="111"/>
      <c r="AU164" s="111"/>
      <c r="AV164" s="111"/>
      <c r="AW164" s="111"/>
      <c r="AX164" s="111"/>
      <c r="AY164" s="111"/>
      <c r="AZ164" s="111"/>
      <c r="BA164" s="111"/>
      <c r="BB164" s="111"/>
      <c r="BC164" s="111"/>
      <c r="BD164" s="111"/>
      <c r="BE164" s="111"/>
      <c r="BF164" s="111"/>
      <c r="BG164" s="111"/>
      <c r="BH164" s="111"/>
      <c r="BI164" s="111"/>
      <c r="BJ164" s="111"/>
      <c r="BK164" s="111"/>
      <c r="BL164" s="111"/>
      <c r="BM164" s="111"/>
      <c r="BN164" s="111"/>
      <c r="BO164" s="111"/>
      <c r="BP164" s="111"/>
      <c r="BQ164" s="111"/>
      <c r="BR164" s="111"/>
      <c r="BS164" s="111"/>
      <c r="BT164" s="111"/>
      <c r="BU164" s="111"/>
      <c r="BV164" s="111"/>
      <c r="BW164" s="111"/>
      <c r="BX164" s="111"/>
      <c r="BY164" s="111"/>
      <c r="BZ164" s="111"/>
      <c r="CA164" s="111"/>
      <c r="CB164" s="111"/>
      <c r="CC164" s="111"/>
      <c r="CD164" s="111"/>
      <c r="CE164" s="111"/>
      <c r="CF164" s="111"/>
      <c r="CG164" s="111"/>
      <c r="CH164" s="111"/>
      <c r="CI164" s="111"/>
      <c r="CJ164" s="111"/>
      <c r="CK164" s="111"/>
      <c r="CL164" s="111"/>
      <c r="CM164" s="111"/>
      <c r="CN164" s="111"/>
    </row>
    <row r="165" spans="1:92" s="114" customFormat="1" ht="14.25" customHeight="1" thickBot="1" x14ac:dyDescent="0.4">
      <c r="A165" s="209"/>
      <c r="B165" s="222"/>
      <c r="C165" s="226"/>
      <c r="D165" s="226"/>
      <c r="E165" s="226"/>
      <c r="F165" s="216"/>
      <c r="G165" s="333"/>
      <c r="H165" s="216"/>
      <c r="I165" s="231"/>
      <c r="J165" s="236" t="s">
        <v>765</v>
      </c>
      <c r="K165" s="216" t="s">
        <v>157</v>
      </c>
      <c r="L165" s="223" t="s">
        <v>155</v>
      </c>
      <c r="M165" s="238" t="str">
        <f>IF('TC 66-204 page 4'!U36&gt;0,'Rate Classifications'!F52,"")</f>
        <v/>
      </c>
      <c r="N165" s="444"/>
      <c r="O165" s="444"/>
      <c r="P165" s="444"/>
      <c r="Q165" s="444"/>
      <c r="R165" s="444"/>
      <c r="S165" s="444"/>
      <c r="T165" s="444"/>
      <c r="U165" s="444"/>
      <c r="V165" s="444"/>
      <c r="W165" s="444"/>
      <c r="X165" s="444"/>
      <c r="Y165" s="444"/>
      <c r="Z165" s="444"/>
      <c r="AA165" s="444"/>
      <c r="AB165" s="444"/>
      <c r="AC165" s="444"/>
      <c r="AD165" s="444"/>
      <c r="AE165" s="444"/>
      <c r="AF165" s="444"/>
      <c r="AG165" s="444"/>
      <c r="AH165" s="444"/>
      <c r="AI165" s="444"/>
      <c r="AJ165" s="444"/>
      <c r="AK165" s="444"/>
      <c r="AL165" s="444"/>
      <c r="AM165" s="111"/>
      <c r="AN165" s="111"/>
      <c r="AO165" s="111"/>
      <c r="AP165" s="111"/>
      <c r="AQ165" s="111"/>
      <c r="AR165" s="111"/>
      <c r="AS165" s="111"/>
      <c r="AT165" s="111"/>
      <c r="AU165" s="111"/>
      <c r="AV165" s="111"/>
      <c r="AW165" s="111"/>
      <c r="AX165" s="111"/>
      <c r="AY165" s="111"/>
      <c r="AZ165" s="111"/>
      <c r="BA165" s="111"/>
      <c r="BB165" s="111"/>
      <c r="BC165" s="111"/>
      <c r="BD165" s="111"/>
      <c r="BE165" s="111"/>
      <c r="BF165" s="111"/>
      <c r="BG165" s="111"/>
      <c r="BH165" s="111"/>
      <c r="BI165" s="111"/>
      <c r="BJ165" s="111"/>
      <c r="BK165" s="111"/>
      <c r="BL165" s="111"/>
      <c r="BM165" s="111"/>
      <c r="BN165" s="111"/>
      <c r="BO165" s="111"/>
      <c r="BP165" s="111"/>
      <c r="BQ165" s="111"/>
      <c r="BR165" s="111"/>
      <c r="BS165" s="111"/>
      <c r="BT165" s="111"/>
      <c r="BU165" s="111"/>
      <c r="BV165" s="111"/>
      <c r="BW165" s="111"/>
      <c r="BX165" s="111"/>
      <c r="BY165" s="111"/>
      <c r="BZ165" s="111"/>
      <c r="CA165" s="111"/>
      <c r="CB165" s="111"/>
      <c r="CC165" s="111"/>
      <c r="CD165" s="111"/>
      <c r="CE165" s="111"/>
      <c r="CF165" s="111"/>
      <c r="CG165" s="111"/>
      <c r="CH165" s="111"/>
      <c r="CI165" s="111"/>
      <c r="CJ165" s="111"/>
      <c r="CK165" s="111"/>
      <c r="CL165" s="111"/>
      <c r="CM165" s="111"/>
      <c r="CN165" s="111"/>
    </row>
    <row r="166" spans="1:92" s="114" customFormat="1" ht="14.25" customHeight="1" x14ac:dyDescent="0.35">
      <c r="A166" s="209"/>
      <c r="B166" s="222"/>
      <c r="C166" s="226"/>
      <c r="D166" s="226"/>
      <c r="E166" s="226"/>
      <c r="F166" s="216"/>
      <c r="G166" s="333"/>
      <c r="H166" s="216"/>
      <c r="I166" s="231"/>
      <c r="J166" s="216"/>
      <c r="K166" s="232"/>
      <c r="L166" s="216"/>
      <c r="M166" s="235"/>
      <c r="N166" s="444"/>
      <c r="O166" s="444"/>
      <c r="P166" s="444"/>
      <c r="Q166" s="444"/>
      <c r="R166" s="444"/>
      <c r="S166" s="444"/>
      <c r="T166" s="444"/>
      <c r="U166" s="444"/>
      <c r="V166" s="444"/>
      <c r="W166" s="444"/>
      <c r="X166" s="444"/>
      <c r="Y166" s="444"/>
      <c r="Z166" s="444"/>
      <c r="AA166" s="444"/>
      <c r="AB166" s="444"/>
      <c r="AC166" s="444"/>
      <c r="AD166" s="444"/>
      <c r="AE166" s="444"/>
      <c r="AF166" s="444"/>
      <c r="AG166" s="444"/>
      <c r="AH166" s="444"/>
      <c r="AI166" s="444"/>
      <c r="AJ166" s="444"/>
      <c r="AK166" s="444"/>
      <c r="AL166" s="444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1"/>
      <c r="BJ166" s="111"/>
      <c r="BK166" s="111"/>
      <c r="BL166" s="111"/>
      <c r="BM166" s="111"/>
      <c r="BN166" s="111"/>
      <c r="BO166" s="111"/>
      <c r="BP166" s="111"/>
      <c r="BQ166" s="111"/>
      <c r="BR166" s="111"/>
      <c r="BS166" s="111"/>
      <c r="BT166" s="111"/>
      <c r="BU166" s="111"/>
      <c r="BV166" s="111"/>
      <c r="BW166" s="111"/>
      <c r="BX166" s="111"/>
      <c r="BY166" s="111"/>
      <c r="BZ166" s="111"/>
      <c r="CA166" s="111"/>
      <c r="CB166" s="111"/>
      <c r="CC166" s="111"/>
      <c r="CD166" s="111"/>
      <c r="CE166" s="111"/>
      <c r="CF166" s="111"/>
      <c r="CG166" s="111"/>
      <c r="CH166" s="111"/>
      <c r="CI166" s="111"/>
      <c r="CJ166" s="111"/>
      <c r="CK166" s="111"/>
      <c r="CL166" s="111"/>
      <c r="CM166" s="111"/>
      <c r="CN166" s="111"/>
    </row>
    <row r="167" spans="1:92" s="111" customFormat="1" ht="14.25" customHeight="1" thickBot="1" x14ac:dyDescent="0.4">
      <c r="A167" s="209">
        <v>64</v>
      </c>
      <c r="B167" s="222" t="s">
        <v>284</v>
      </c>
      <c r="C167" s="226"/>
      <c r="D167" s="226"/>
      <c r="E167" s="226"/>
      <c r="F167" s="223" t="s">
        <v>155</v>
      </c>
      <c r="G167" s="237" t="str">
        <f>IF(J167="","",'Rate Classifications'!$F$51*'TC 66-204 page 4'!U38)</f>
        <v/>
      </c>
      <c r="H167" s="216" t="s">
        <v>160</v>
      </c>
      <c r="I167" s="215" t="s">
        <v>156</v>
      </c>
      <c r="J167" s="223" t="str">
        <f>IF('TC 66-204 page 4'!U38&gt;0,'TC 66-204 page 4'!U38,"")</f>
        <v/>
      </c>
      <c r="K167" s="216" t="s">
        <v>157</v>
      </c>
      <c r="L167" s="223" t="s">
        <v>155</v>
      </c>
      <c r="M167" s="238" t="str">
        <f>IF(J167="","",G167*J167)</f>
        <v/>
      </c>
      <c r="N167" s="444"/>
      <c r="O167" s="444"/>
      <c r="P167" s="444"/>
      <c r="Q167" s="444"/>
      <c r="R167" s="444"/>
      <c r="S167" s="444"/>
      <c r="T167" s="444"/>
      <c r="U167" s="444"/>
      <c r="V167" s="444"/>
      <c r="W167" s="444"/>
      <c r="X167" s="444"/>
      <c r="Y167" s="444"/>
      <c r="Z167" s="444"/>
      <c r="AA167" s="444"/>
      <c r="AB167" s="444"/>
      <c r="AC167" s="444"/>
      <c r="AD167" s="444"/>
      <c r="AE167" s="444"/>
      <c r="AF167" s="444"/>
      <c r="AG167" s="444"/>
      <c r="AH167" s="444"/>
      <c r="AI167" s="444"/>
      <c r="AJ167" s="444"/>
      <c r="AK167" s="444"/>
      <c r="AL167" s="444"/>
    </row>
    <row r="168" spans="1:92" s="118" customFormat="1" ht="14.25" customHeight="1" x14ac:dyDescent="0.35">
      <c r="A168" s="209"/>
      <c r="B168" s="222"/>
      <c r="C168" s="226"/>
      <c r="D168" s="226"/>
      <c r="E168" s="226"/>
      <c r="F168" s="216"/>
      <c r="G168" s="333"/>
      <c r="H168" s="216"/>
      <c r="I168" s="215"/>
      <c r="J168" s="216"/>
      <c r="K168" s="216"/>
      <c r="L168" s="216"/>
      <c r="M168" s="235"/>
      <c r="N168" s="443"/>
      <c r="O168" s="443"/>
      <c r="P168" s="443"/>
      <c r="Q168" s="443"/>
      <c r="R168" s="443"/>
      <c r="S168" s="443"/>
      <c r="T168" s="443"/>
      <c r="U168" s="443"/>
      <c r="V168" s="443"/>
      <c r="W168" s="443"/>
      <c r="X168" s="443"/>
      <c r="Y168" s="443"/>
      <c r="Z168" s="443"/>
      <c r="AA168" s="443"/>
      <c r="AB168" s="443"/>
      <c r="AC168" s="443"/>
      <c r="AD168" s="443"/>
      <c r="AE168" s="443"/>
      <c r="AF168" s="443"/>
      <c r="AG168" s="443"/>
      <c r="AH168" s="443"/>
      <c r="AI168" s="443"/>
      <c r="AJ168" s="443"/>
      <c r="AK168" s="443"/>
      <c r="AL168" s="443"/>
    </row>
    <row r="169" spans="1:92" s="118" customFormat="1" ht="14.25" customHeight="1" thickBot="1" x14ac:dyDescent="0.4">
      <c r="A169" s="209">
        <v>65</v>
      </c>
      <c r="B169" s="222" t="s">
        <v>283</v>
      </c>
      <c r="C169" s="226"/>
      <c r="D169" s="226"/>
      <c r="E169" s="226"/>
      <c r="F169" s="223" t="s">
        <v>155</v>
      </c>
      <c r="G169" s="223" t="str">
        <f>IF('TC 66-204 page 4'!U40&gt;0,ROUND('TC 66-204 page 4'!U40,2),"")</f>
        <v/>
      </c>
      <c r="H169" s="216" t="s">
        <v>159</v>
      </c>
      <c r="I169" s="215" t="s">
        <v>156</v>
      </c>
      <c r="J169" s="356">
        <v>1</v>
      </c>
      <c r="K169" s="216" t="s">
        <v>157</v>
      </c>
      <c r="L169" s="223" t="s">
        <v>155</v>
      </c>
      <c r="M169" s="238" t="str">
        <f>IF(G169="","",'TC 66-204 page 4'!U40*G169)</f>
        <v/>
      </c>
      <c r="N169" s="443"/>
      <c r="O169" s="443"/>
      <c r="P169" s="443"/>
      <c r="Q169" s="443"/>
      <c r="R169" s="443"/>
      <c r="S169" s="443"/>
      <c r="T169" s="443"/>
      <c r="U169" s="443"/>
      <c r="V169" s="443"/>
      <c r="W169" s="443"/>
      <c r="X169" s="443"/>
      <c r="Y169" s="443"/>
      <c r="Z169" s="443"/>
      <c r="AA169" s="443"/>
      <c r="AB169" s="443"/>
      <c r="AC169" s="443"/>
      <c r="AD169" s="443"/>
      <c r="AE169" s="443"/>
      <c r="AF169" s="443"/>
      <c r="AG169" s="443"/>
      <c r="AH169" s="443"/>
      <c r="AI169" s="443"/>
      <c r="AJ169" s="443"/>
      <c r="AK169" s="443"/>
      <c r="AL169" s="443"/>
    </row>
    <row r="170" spans="1:92" s="118" customFormat="1" ht="14.25" customHeight="1" x14ac:dyDescent="0.35">
      <c r="A170" s="209"/>
      <c r="B170" s="222"/>
      <c r="C170" s="226"/>
      <c r="D170" s="226"/>
      <c r="E170" s="226"/>
      <c r="F170" s="216"/>
      <c r="G170" s="333"/>
      <c r="H170" s="216"/>
      <c r="I170" s="215"/>
      <c r="J170" s="216"/>
      <c r="K170" s="216"/>
      <c r="L170" s="216"/>
      <c r="M170" s="334"/>
      <c r="N170" s="443"/>
      <c r="O170" s="443"/>
      <c r="P170" s="443"/>
      <c r="Q170" s="443"/>
      <c r="R170" s="443"/>
      <c r="S170" s="443"/>
      <c r="T170" s="443"/>
      <c r="U170" s="443"/>
      <c r="V170" s="443"/>
      <c r="W170" s="443"/>
      <c r="X170" s="443"/>
      <c r="Y170" s="443"/>
      <c r="Z170" s="443"/>
      <c r="AA170" s="443"/>
      <c r="AB170" s="443"/>
      <c r="AC170" s="443"/>
      <c r="AD170" s="443"/>
      <c r="AE170" s="443"/>
      <c r="AF170" s="443"/>
      <c r="AG170" s="443"/>
      <c r="AH170" s="443"/>
      <c r="AI170" s="443"/>
      <c r="AJ170" s="443"/>
      <c r="AK170" s="443"/>
      <c r="AL170" s="443"/>
    </row>
    <row r="171" spans="1:92" s="119" customFormat="1" ht="14.25" customHeight="1" thickBot="1" x14ac:dyDescent="0.4">
      <c r="A171" s="209">
        <v>66</v>
      </c>
      <c r="B171" s="222" t="s">
        <v>366</v>
      </c>
      <c r="C171" s="226"/>
      <c r="D171" s="226"/>
      <c r="E171" s="226"/>
      <c r="F171" s="223" t="s">
        <v>155</v>
      </c>
      <c r="G171" s="237">
        <v>0</v>
      </c>
      <c r="H171" s="216" t="s">
        <v>193</v>
      </c>
      <c r="I171" s="215" t="s">
        <v>156</v>
      </c>
      <c r="J171" s="223" t="str">
        <f>IF('TC 66-204 page 4'!U42&gt;0,'TC 66-204 page 4'!U42,"")</f>
        <v/>
      </c>
      <c r="K171" s="216" t="s">
        <v>157</v>
      </c>
      <c r="L171" s="223" t="s">
        <v>155</v>
      </c>
      <c r="M171" s="238" t="str">
        <f>IF(J171="","",G171*J171)</f>
        <v/>
      </c>
      <c r="N171" s="443"/>
      <c r="O171" s="443"/>
      <c r="P171" s="443"/>
      <c r="Q171" s="443"/>
      <c r="R171" s="443"/>
      <c r="S171" s="443"/>
      <c r="T171" s="443"/>
      <c r="U171" s="443"/>
      <c r="V171" s="443"/>
      <c r="W171" s="443"/>
      <c r="X171" s="443"/>
      <c r="Y171" s="443"/>
      <c r="Z171" s="443"/>
      <c r="AA171" s="443"/>
      <c r="AB171" s="443"/>
      <c r="AC171" s="443"/>
      <c r="AD171" s="443"/>
      <c r="AE171" s="443"/>
      <c r="AF171" s="443"/>
      <c r="AG171" s="443"/>
      <c r="AH171" s="443"/>
      <c r="AI171" s="443"/>
      <c r="AJ171" s="443"/>
      <c r="AK171" s="443"/>
      <c r="AL171" s="443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  <c r="CB171" s="118"/>
      <c r="CC171" s="118"/>
      <c r="CD171" s="118"/>
      <c r="CE171" s="118"/>
      <c r="CF171" s="118"/>
      <c r="CG171" s="118"/>
      <c r="CH171" s="118"/>
      <c r="CI171" s="118"/>
      <c r="CJ171" s="118"/>
      <c r="CK171" s="118"/>
      <c r="CL171" s="118"/>
      <c r="CM171" s="118"/>
      <c r="CN171" s="118"/>
    </row>
    <row r="172" spans="1:92" s="113" customFormat="1" ht="14.25" customHeight="1" x14ac:dyDescent="0.3">
      <c r="A172" s="210"/>
      <c r="B172" s="219"/>
      <c r="C172" s="218"/>
      <c r="D172" s="218"/>
      <c r="E172" s="218"/>
      <c r="F172" s="220"/>
      <c r="G172" s="242"/>
      <c r="H172" s="220"/>
      <c r="I172" s="243"/>
      <c r="J172" s="220"/>
      <c r="K172" s="244"/>
      <c r="L172" s="220"/>
      <c r="M172" s="245"/>
      <c r="N172" s="444"/>
      <c r="O172" s="444"/>
      <c r="P172" s="444"/>
      <c r="Q172" s="444"/>
      <c r="R172" s="444"/>
      <c r="S172" s="444"/>
      <c r="T172" s="444"/>
      <c r="U172" s="444"/>
      <c r="V172" s="444"/>
      <c r="W172" s="444"/>
      <c r="X172" s="444"/>
      <c r="Y172" s="444"/>
      <c r="Z172" s="444"/>
      <c r="AA172" s="444"/>
      <c r="AB172" s="444"/>
      <c r="AC172" s="444"/>
      <c r="AD172" s="444"/>
      <c r="AE172" s="444"/>
      <c r="AF172" s="444"/>
      <c r="AG172" s="444"/>
      <c r="AH172" s="444"/>
      <c r="AI172" s="444"/>
      <c r="AJ172" s="444"/>
      <c r="AK172" s="444"/>
      <c r="AL172" s="444"/>
      <c r="AM172" s="111"/>
      <c r="AN172" s="111"/>
      <c r="AO172" s="111"/>
      <c r="AP172" s="111"/>
      <c r="AQ172" s="111"/>
      <c r="AR172" s="111"/>
      <c r="AS172" s="111"/>
      <c r="AT172" s="111"/>
      <c r="AU172" s="111"/>
      <c r="AV172" s="111"/>
      <c r="AW172" s="111"/>
      <c r="AX172" s="111"/>
      <c r="AY172" s="111"/>
      <c r="AZ172" s="111"/>
      <c r="BA172" s="111"/>
      <c r="BB172" s="111"/>
      <c r="BC172" s="111"/>
      <c r="BD172" s="111"/>
      <c r="BE172" s="111"/>
      <c r="BF172" s="111"/>
      <c r="BG172" s="111"/>
      <c r="BH172" s="111"/>
      <c r="BI172" s="111"/>
      <c r="BJ172" s="111"/>
      <c r="BK172" s="111"/>
      <c r="BL172" s="111"/>
      <c r="BM172" s="111"/>
      <c r="BN172" s="111"/>
      <c r="BO172" s="111"/>
      <c r="BP172" s="111"/>
      <c r="BQ172" s="111"/>
      <c r="BR172" s="111"/>
      <c r="BS172" s="111"/>
      <c r="BT172" s="111"/>
      <c r="BU172" s="111"/>
      <c r="BV172" s="111"/>
      <c r="BW172" s="111"/>
      <c r="BX172" s="111"/>
      <c r="BY172" s="111"/>
      <c r="BZ172" s="111"/>
      <c r="CA172" s="111"/>
      <c r="CB172" s="111"/>
      <c r="CC172" s="111"/>
      <c r="CD172" s="111"/>
      <c r="CE172" s="111"/>
      <c r="CF172" s="111"/>
      <c r="CG172" s="111"/>
      <c r="CH172" s="111"/>
      <c r="CI172" s="111"/>
      <c r="CJ172" s="111"/>
      <c r="CK172" s="111"/>
      <c r="CL172" s="111"/>
      <c r="CM172" s="111"/>
      <c r="CN172" s="111"/>
    </row>
    <row r="173" spans="1:92" s="113" customFormat="1" ht="14.15" customHeight="1" x14ac:dyDescent="0.3">
      <c r="A173" s="548" t="s">
        <v>169</v>
      </c>
      <c r="B173" s="548"/>
      <c r="C173" s="218"/>
      <c r="D173" s="218"/>
      <c r="E173" s="218"/>
      <c r="F173" s="221"/>
      <c r="G173" s="221"/>
      <c r="H173" s="218"/>
      <c r="I173" s="210"/>
      <c r="J173" s="221"/>
      <c r="K173" s="221"/>
      <c r="L173" s="555" t="s">
        <v>354</v>
      </c>
      <c r="M173" s="555"/>
      <c r="N173" s="444"/>
      <c r="O173" s="444"/>
      <c r="P173" s="444"/>
      <c r="Q173" s="444"/>
      <c r="R173" s="444"/>
      <c r="S173" s="444"/>
      <c r="T173" s="444"/>
      <c r="U173" s="444"/>
      <c r="V173" s="444"/>
      <c r="W173" s="444"/>
      <c r="X173" s="444"/>
      <c r="Y173" s="444"/>
      <c r="Z173" s="444"/>
      <c r="AA173" s="444"/>
      <c r="AB173" s="444"/>
      <c r="AC173" s="444"/>
      <c r="AD173" s="444"/>
      <c r="AE173" s="444"/>
      <c r="AF173" s="444"/>
      <c r="AG173" s="444"/>
      <c r="AH173" s="444"/>
      <c r="AI173" s="444"/>
      <c r="AJ173" s="444"/>
      <c r="AK173" s="444"/>
      <c r="AL173" s="444"/>
      <c r="AM173" s="111"/>
      <c r="AN173" s="111"/>
      <c r="AO173" s="111"/>
      <c r="AP173" s="111"/>
      <c r="AQ173" s="111"/>
      <c r="AR173" s="111"/>
      <c r="AS173" s="111"/>
      <c r="AT173" s="111"/>
      <c r="AU173" s="111"/>
      <c r="AV173" s="111"/>
      <c r="AW173" s="111"/>
      <c r="AX173" s="111"/>
      <c r="AY173" s="111"/>
      <c r="AZ173" s="111"/>
      <c r="BA173" s="111"/>
      <c r="BB173" s="111"/>
      <c r="BC173" s="111"/>
      <c r="BD173" s="111"/>
      <c r="BE173" s="111"/>
      <c r="BF173" s="111"/>
      <c r="BG173" s="111"/>
      <c r="BH173" s="111"/>
      <c r="BI173" s="111"/>
      <c r="BJ173" s="111"/>
      <c r="BK173" s="111"/>
      <c r="BL173" s="111"/>
      <c r="BM173" s="111"/>
      <c r="BN173" s="111"/>
      <c r="BO173" s="111"/>
      <c r="BP173" s="111"/>
      <c r="BQ173" s="111"/>
      <c r="BR173" s="111"/>
      <c r="BS173" s="111"/>
      <c r="BT173" s="111"/>
      <c r="BU173" s="111"/>
      <c r="BV173" s="111"/>
      <c r="BW173" s="111"/>
      <c r="BX173" s="111"/>
      <c r="BY173" s="111"/>
      <c r="BZ173" s="111"/>
      <c r="CA173" s="111"/>
      <c r="CB173" s="111"/>
      <c r="CC173" s="111"/>
      <c r="CD173" s="111"/>
      <c r="CE173" s="111"/>
      <c r="CF173" s="111"/>
      <c r="CG173" s="111"/>
      <c r="CH173" s="111"/>
      <c r="CI173" s="111"/>
      <c r="CJ173" s="111"/>
      <c r="CK173" s="111"/>
      <c r="CL173" s="111"/>
      <c r="CM173" s="111"/>
      <c r="CN173" s="111"/>
    </row>
    <row r="174" spans="1:92" s="113" customFormat="1" ht="14.15" customHeight="1" x14ac:dyDescent="0.3">
      <c r="A174" s="548" t="s">
        <v>170</v>
      </c>
      <c r="B174" s="548"/>
      <c r="C174" s="218"/>
      <c r="D174" s="218"/>
      <c r="E174" s="218"/>
      <c r="F174" s="221"/>
      <c r="G174" s="221"/>
      <c r="H174" s="218"/>
      <c r="I174" s="210"/>
      <c r="J174" s="221"/>
      <c r="K174" s="221"/>
      <c r="L174" s="218"/>
      <c r="M174" s="221"/>
      <c r="N174" s="444"/>
      <c r="O174" s="444"/>
      <c r="P174" s="444"/>
      <c r="Q174" s="444"/>
      <c r="R174" s="444"/>
      <c r="S174" s="444"/>
      <c r="T174" s="444"/>
      <c r="U174" s="444"/>
      <c r="V174" s="444"/>
      <c r="W174" s="444"/>
      <c r="X174" s="444"/>
      <c r="Y174" s="444"/>
      <c r="Z174" s="444"/>
      <c r="AA174" s="444"/>
      <c r="AB174" s="444"/>
      <c r="AC174" s="444"/>
      <c r="AD174" s="444"/>
      <c r="AE174" s="444"/>
      <c r="AF174" s="444"/>
      <c r="AG174" s="444"/>
      <c r="AH174" s="444"/>
      <c r="AI174" s="444"/>
      <c r="AJ174" s="444"/>
      <c r="AK174" s="444"/>
      <c r="AL174" s="444"/>
      <c r="AM174" s="111"/>
      <c r="AN174" s="111"/>
      <c r="AO174" s="111"/>
      <c r="AP174" s="111"/>
      <c r="AQ174" s="111"/>
      <c r="AR174" s="111"/>
      <c r="AS174" s="111"/>
      <c r="AT174" s="111"/>
      <c r="AU174" s="111"/>
      <c r="AV174" s="111"/>
      <c r="AW174" s="111"/>
      <c r="AX174" s="111"/>
      <c r="AY174" s="111"/>
      <c r="AZ174" s="111"/>
      <c r="BA174" s="111"/>
      <c r="BB174" s="111"/>
      <c r="BC174" s="111"/>
      <c r="BD174" s="111"/>
      <c r="BE174" s="111"/>
      <c r="BF174" s="111"/>
      <c r="BG174" s="111"/>
      <c r="BH174" s="111"/>
      <c r="BI174" s="111"/>
      <c r="BJ174" s="111"/>
      <c r="BK174" s="111"/>
      <c r="BL174" s="111"/>
      <c r="BM174" s="111"/>
      <c r="BN174" s="111"/>
      <c r="BO174" s="111"/>
      <c r="BP174" s="111"/>
      <c r="BQ174" s="111"/>
      <c r="BR174" s="111"/>
      <c r="BS174" s="111"/>
      <c r="BT174" s="111"/>
      <c r="BU174" s="111"/>
      <c r="BV174" s="111"/>
      <c r="BW174" s="111"/>
      <c r="BX174" s="111"/>
      <c r="BY174" s="111"/>
      <c r="BZ174" s="111"/>
      <c r="CA174" s="111"/>
      <c r="CB174" s="111"/>
      <c r="CC174" s="111"/>
      <c r="CD174" s="111"/>
      <c r="CE174" s="111"/>
      <c r="CF174" s="111"/>
      <c r="CG174" s="111"/>
      <c r="CH174" s="111"/>
      <c r="CI174" s="111"/>
      <c r="CJ174" s="111"/>
      <c r="CK174" s="111"/>
      <c r="CL174" s="111"/>
      <c r="CM174" s="111"/>
      <c r="CN174" s="111"/>
    </row>
    <row r="175" spans="1:92" s="113" customFormat="1" ht="24.75" customHeight="1" x14ac:dyDescent="0.4">
      <c r="A175" s="549" t="s">
        <v>149</v>
      </c>
      <c r="B175" s="549"/>
      <c r="C175" s="549"/>
      <c r="D175" s="549"/>
      <c r="E175" s="549"/>
      <c r="F175" s="549"/>
      <c r="G175" s="549"/>
      <c r="H175" s="549"/>
      <c r="I175" s="549"/>
      <c r="J175" s="549"/>
      <c r="K175" s="549"/>
      <c r="L175" s="549"/>
      <c r="M175" s="549"/>
      <c r="N175" s="444"/>
      <c r="O175" s="444"/>
      <c r="P175" s="444"/>
      <c r="Q175" s="444"/>
      <c r="R175" s="444"/>
      <c r="S175" s="444"/>
      <c r="T175" s="444"/>
      <c r="U175" s="444"/>
      <c r="V175" s="444"/>
      <c r="W175" s="444"/>
      <c r="X175" s="444"/>
      <c r="Y175" s="444"/>
      <c r="Z175" s="444"/>
      <c r="AA175" s="444"/>
      <c r="AB175" s="444"/>
      <c r="AC175" s="444"/>
      <c r="AD175" s="444"/>
      <c r="AE175" s="444"/>
      <c r="AF175" s="444"/>
      <c r="AG175" s="444"/>
      <c r="AH175" s="444"/>
      <c r="AI175" s="444"/>
      <c r="AJ175" s="444"/>
      <c r="AK175" s="444"/>
      <c r="AL175" s="444"/>
      <c r="AM175" s="111"/>
      <c r="AN175" s="111"/>
      <c r="AO175" s="111"/>
      <c r="AP175" s="111"/>
      <c r="AQ175" s="111"/>
      <c r="AR175" s="111"/>
      <c r="AS175" s="111"/>
      <c r="AT175" s="111"/>
      <c r="AU175" s="111"/>
      <c r="AV175" s="111"/>
      <c r="AW175" s="111"/>
      <c r="AX175" s="111"/>
      <c r="AY175" s="111"/>
      <c r="AZ175" s="111"/>
      <c r="BA175" s="111"/>
      <c r="BB175" s="111"/>
      <c r="BC175" s="111"/>
      <c r="BD175" s="111"/>
      <c r="BE175" s="111"/>
      <c r="BF175" s="111"/>
      <c r="BG175" s="111"/>
      <c r="BH175" s="111"/>
      <c r="BI175" s="111"/>
      <c r="BJ175" s="111"/>
      <c r="BK175" s="111"/>
      <c r="BL175" s="111"/>
      <c r="BM175" s="111"/>
      <c r="BN175" s="111"/>
      <c r="BO175" s="111"/>
      <c r="BP175" s="111"/>
      <c r="BQ175" s="111"/>
      <c r="BR175" s="111"/>
      <c r="BS175" s="111"/>
      <c r="BT175" s="111"/>
      <c r="BU175" s="111"/>
      <c r="BV175" s="111"/>
      <c r="BW175" s="111"/>
      <c r="BX175" s="111"/>
      <c r="BY175" s="111"/>
      <c r="BZ175" s="111"/>
      <c r="CA175" s="111"/>
      <c r="CB175" s="111"/>
      <c r="CC175" s="111"/>
      <c r="CD175" s="111"/>
      <c r="CE175" s="111"/>
      <c r="CF175" s="111"/>
      <c r="CG175" s="111"/>
      <c r="CH175" s="111"/>
      <c r="CI175" s="111"/>
      <c r="CJ175" s="111"/>
      <c r="CK175" s="111"/>
      <c r="CL175" s="111"/>
      <c r="CM175" s="111"/>
      <c r="CN175" s="111"/>
    </row>
    <row r="176" spans="1:92" s="113" customFormat="1" ht="40.5" customHeight="1" x14ac:dyDescent="0.35">
      <c r="A176" s="209"/>
      <c r="B176" s="216" t="s">
        <v>125</v>
      </c>
      <c r="C176" s="550">
        <f>C8</f>
        <v>0</v>
      </c>
      <c r="D176" s="550"/>
      <c r="E176" s="550"/>
      <c r="F176" s="551" t="s">
        <v>641</v>
      </c>
      <c r="G176" s="551"/>
      <c r="H176" s="557">
        <f>H8</f>
        <v>0</v>
      </c>
      <c r="I176" s="557"/>
      <c r="J176" s="211" t="s">
        <v>769</v>
      </c>
      <c r="K176" s="552">
        <f>$C$9</f>
        <v>0</v>
      </c>
      <c r="L176" s="553"/>
      <c r="M176" s="553"/>
      <c r="N176" s="444"/>
      <c r="O176" s="444"/>
      <c r="P176" s="444"/>
      <c r="Q176" s="444"/>
      <c r="R176" s="444"/>
      <c r="S176" s="444"/>
      <c r="T176" s="444"/>
      <c r="U176" s="444"/>
      <c r="V176" s="444"/>
      <c r="W176" s="444"/>
      <c r="X176" s="444"/>
      <c r="Y176" s="444"/>
      <c r="Z176" s="444"/>
      <c r="AA176" s="444"/>
      <c r="AB176" s="444"/>
      <c r="AC176" s="444"/>
      <c r="AD176" s="444"/>
      <c r="AE176" s="444"/>
      <c r="AF176" s="444"/>
      <c r="AG176" s="444"/>
      <c r="AH176" s="444"/>
      <c r="AI176" s="444"/>
      <c r="AJ176" s="444"/>
      <c r="AK176" s="444"/>
      <c r="AL176" s="444"/>
      <c r="AM176" s="111"/>
      <c r="AN176" s="111"/>
      <c r="AO176" s="111"/>
      <c r="AP176" s="111"/>
      <c r="AQ176" s="111"/>
      <c r="AR176" s="111"/>
      <c r="AS176" s="111"/>
      <c r="AT176" s="111"/>
      <c r="AU176" s="111"/>
      <c r="AV176" s="111"/>
      <c r="AW176" s="111"/>
      <c r="AX176" s="111"/>
      <c r="AY176" s="111"/>
      <c r="AZ176" s="111"/>
      <c r="BA176" s="111"/>
      <c r="BB176" s="111"/>
      <c r="BC176" s="111"/>
      <c r="BD176" s="111"/>
      <c r="BE176" s="111"/>
      <c r="BF176" s="111"/>
      <c r="BG176" s="111"/>
      <c r="BH176" s="111"/>
      <c r="BI176" s="111"/>
      <c r="BJ176" s="111"/>
      <c r="BK176" s="111"/>
      <c r="BL176" s="111"/>
      <c r="BM176" s="111"/>
      <c r="BN176" s="111"/>
      <c r="BO176" s="111"/>
      <c r="BP176" s="111"/>
      <c r="BQ176" s="111"/>
      <c r="BR176" s="111"/>
      <c r="BS176" s="111"/>
      <c r="BT176" s="111"/>
      <c r="BU176" s="111"/>
      <c r="BV176" s="111"/>
      <c r="BW176" s="111"/>
      <c r="BX176" s="111"/>
      <c r="BY176" s="111"/>
      <c r="BZ176" s="111"/>
      <c r="CA176" s="111"/>
      <c r="CB176" s="111"/>
      <c r="CC176" s="111"/>
      <c r="CD176" s="111"/>
      <c r="CE176" s="111"/>
      <c r="CF176" s="111"/>
      <c r="CG176" s="111"/>
      <c r="CH176" s="111"/>
      <c r="CI176" s="111"/>
      <c r="CJ176" s="111"/>
      <c r="CK176" s="111"/>
      <c r="CL176" s="111"/>
      <c r="CM176" s="111"/>
      <c r="CN176" s="111"/>
    </row>
    <row r="177" spans="1:92" s="113" customFormat="1" ht="32.25" customHeight="1" x14ac:dyDescent="0.35">
      <c r="A177" s="209"/>
      <c r="B177" s="222"/>
      <c r="C177" s="226"/>
      <c r="D177" s="226"/>
      <c r="E177" s="226"/>
      <c r="F177" s="216"/>
      <c r="G177" s="227"/>
      <c r="H177" s="222"/>
      <c r="I177" s="215"/>
      <c r="J177" s="216"/>
      <c r="K177" s="216"/>
      <c r="L177" s="233"/>
      <c r="M177" s="229"/>
      <c r="N177" s="444"/>
      <c r="O177" s="444"/>
      <c r="P177" s="444"/>
      <c r="Q177" s="444"/>
      <c r="R177" s="444"/>
      <c r="S177" s="444"/>
      <c r="T177" s="444"/>
      <c r="U177" s="444"/>
      <c r="V177" s="444"/>
      <c r="W177" s="444"/>
      <c r="X177" s="444"/>
      <c r="Y177" s="444"/>
      <c r="Z177" s="444"/>
      <c r="AA177" s="444"/>
      <c r="AB177" s="444"/>
      <c r="AC177" s="444"/>
      <c r="AD177" s="444"/>
      <c r="AE177" s="444"/>
      <c r="AF177" s="444"/>
      <c r="AG177" s="444"/>
      <c r="AH177" s="444"/>
      <c r="AI177" s="444"/>
      <c r="AJ177" s="444"/>
      <c r="AK177" s="444"/>
      <c r="AL177" s="444"/>
      <c r="AM177" s="111"/>
      <c r="AN177" s="111"/>
      <c r="AO177" s="111"/>
      <c r="AP177" s="111"/>
      <c r="AQ177" s="111"/>
      <c r="AR177" s="111"/>
      <c r="AS177" s="111"/>
      <c r="AT177" s="111"/>
      <c r="AU177" s="111"/>
      <c r="AV177" s="111"/>
      <c r="AW177" s="111"/>
      <c r="AX177" s="111"/>
      <c r="AY177" s="111"/>
      <c r="AZ177" s="111"/>
      <c r="BA177" s="111"/>
      <c r="BB177" s="111"/>
      <c r="BC177" s="111"/>
      <c r="BD177" s="111"/>
      <c r="BE177" s="111"/>
      <c r="BF177" s="111"/>
      <c r="BG177" s="111"/>
      <c r="BH177" s="111"/>
      <c r="BI177" s="111"/>
      <c r="BJ177" s="111"/>
      <c r="BK177" s="111"/>
      <c r="BL177" s="111"/>
      <c r="BM177" s="111"/>
      <c r="BN177" s="111"/>
      <c r="BO177" s="111"/>
      <c r="BP177" s="111"/>
      <c r="BQ177" s="111"/>
      <c r="BR177" s="111"/>
      <c r="BS177" s="111"/>
      <c r="BT177" s="111"/>
      <c r="BU177" s="111"/>
      <c r="BV177" s="111"/>
      <c r="BW177" s="111"/>
      <c r="BX177" s="111"/>
      <c r="BY177" s="111"/>
      <c r="BZ177" s="111"/>
      <c r="CA177" s="111"/>
      <c r="CB177" s="111"/>
      <c r="CC177" s="111"/>
      <c r="CD177" s="111"/>
      <c r="CE177" s="111"/>
      <c r="CF177" s="111"/>
      <c r="CG177" s="111"/>
      <c r="CH177" s="111"/>
      <c r="CI177" s="111"/>
      <c r="CJ177" s="111"/>
      <c r="CK177" s="111"/>
      <c r="CL177" s="111"/>
      <c r="CM177" s="111"/>
      <c r="CN177" s="111"/>
    </row>
    <row r="178" spans="1:92" s="119" customFormat="1" ht="14.25" customHeight="1" thickBot="1" x14ac:dyDescent="0.4">
      <c r="A178" s="209">
        <v>67</v>
      </c>
      <c r="B178" s="222" t="s">
        <v>367</v>
      </c>
      <c r="C178" s="226"/>
      <c r="D178" s="226"/>
      <c r="E178" s="226"/>
      <c r="F178" s="223" t="s">
        <v>155</v>
      </c>
      <c r="G178" s="224">
        <v>0</v>
      </c>
      <c r="H178" s="216" t="s">
        <v>182</v>
      </c>
      <c r="I178" s="215" t="s">
        <v>156</v>
      </c>
      <c r="J178" s="223" t="str">
        <f>IF('TC 66-204 page 4'!U44&gt;0,'TC 66-204 page 4'!U44,"")</f>
        <v/>
      </c>
      <c r="K178" s="216" t="s">
        <v>157</v>
      </c>
      <c r="L178" s="223" t="s">
        <v>155</v>
      </c>
      <c r="M178" s="225" t="str">
        <f>IF(J178="","",G178*J178)</f>
        <v/>
      </c>
      <c r="N178" s="443"/>
      <c r="O178" s="443"/>
      <c r="P178" s="443"/>
      <c r="Q178" s="443"/>
      <c r="R178" s="443"/>
      <c r="S178" s="443"/>
      <c r="T178" s="443"/>
      <c r="U178" s="443"/>
      <c r="V178" s="443"/>
      <c r="W178" s="443"/>
      <c r="X178" s="443"/>
      <c r="Y178" s="443"/>
      <c r="Z178" s="443"/>
      <c r="AA178" s="443"/>
      <c r="AB178" s="443"/>
      <c r="AC178" s="443"/>
      <c r="AD178" s="443"/>
      <c r="AE178" s="443"/>
      <c r="AF178" s="443"/>
      <c r="AG178" s="443"/>
      <c r="AH178" s="443"/>
      <c r="AI178" s="443"/>
      <c r="AJ178" s="443"/>
      <c r="AK178" s="443"/>
      <c r="AL178" s="443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/>
      <c r="BA178" s="118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/>
      <c r="BP178" s="118"/>
      <c r="BQ178" s="118"/>
      <c r="BR178" s="118"/>
      <c r="BS178" s="118"/>
      <c r="BT178" s="118"/>
      <c r="BU178" s="118"/>
      <c r="BV178" s="118"/>
      <c r="BW178" s="118"/>
      <c r="BX178" s="118"/>
      <c r="BY178" s="118"/>
      <c r="BZ178" s="118"/>
      <c r="CA178" s="118"/>
      <c r="CB178" s="118"/>
      <c r="CC178" s="118"/>
      <c r="CD178" s="118"/>
      <c r="CE178" s="118"/>
      <c r="CF178" s="118"/>
      <c r="CG178" s="118"/>
      <c r="CH178" s="118"/>
      <c r="CI178" s="118"/>
      <c r="CJ178" s="118"/>
      <c r="CK178" s="118"/>
      <c r="CL178" s="118"/>
      <c r="CM178" s="118"/>
      <c r="CN178" s="118"/>
    </row>
    <row r="179" spans="1:92" s="119" customFormat="1" ht="14.25" customHeight="1" x14ac:dyDescent="0.35">
      <c r="A179" s="209"/>
      <c r="B179" s="222"/>
      <c r="C179" s="226"/>
      <c r="D179" s="226"/>
      <c r="E179" s="226"/>
      <c r="F179" s="216"/>
      <c r="G179" s="227"/>
      <c r="H179" s="216"/>
      <c r="I179" s="215"/>
      <c r="J179" s="216"/>
      <c r="K179" s="216"/>
      <c r="L179" s="216"/>
      <c r="M179" s="229"/>
      <c r="N179" s="443"/>
      <c r="O179" s="443"/>
      <c r="P179" s="443"/>
      <c r="Q179" s="443"/>
      <c r="R179" s="443"/>
      <c r="S179" s="443"/>
      <c r="T179" s="443"/>
      <c r="U179" s="443"/>
      <c r="V179" s="443"/>
      <c r="W179" s="443"/>
      <c r="X179" s="443"/>
      <c r="Y179" s="443"/>
      <c r="Z179" s="443"/>
      <c r="AA179" s="443"/>
      <c r="AB179" s="443"/>
      <c r="AC179" s="443"/>
      <c r="AD179" s="443"/>
      <c r="AE179" s="443"/>
      <c r="AF179" s="443"/>
      <c r="AG179" s="443"/>
      <c r="AH179" s="443"/>
      <c r="AI179" s="443"/>
      <c r="AJ179" s="443"/>
      <c r="AK179" s="443"/>
      <c r="AL179" s="443"/>
      <c r="AM179" s="118"/>
      <c r="AN179" s="118"/>
      <c r="AO179" s="118"/>
      <c r="AP179" s="118"/>
      <c r="AQ179" s="118"/>
      <c r="AR179" s="118"/>
      <c r="AS179" s="118"/>
      <c r="AT179" s="118"/>
      <c r="AU179" s="118"/>
      <c r="AV179" s="118"/>
      <c r="AW179" s="118"/>
      <c r="AX179" s="118"/>
      <c r="AY179" s="118"/>
      <c r="AZ179" s="118"/>
      <c r="BA179" s="118"/>
      <c r="BB179" s="118"/>
      <c r="BC179" s="118"/>
      <c r="BD179" s="118"/>
      <c r="BE179" s="118"/>
      <c r="BF179" s="118"/>
      <c r="BG179" s="118"/>
      <c r="BH179" s="118"/>
      <c r="BI179" s="118"/>
      <c r="BJ179" s="118"/>
      <c r="BK179" s="118"/>
      <c r="BL179" s="118"/>
      <c r="BM179" s="118"/>
      <c r="BN179" s="118"/>
      <c r="BO179" s="118"/>
      <c r="BP179" s="118"/>
      <c r="BQ179" s="118"/>
      <c r="BR179" s="118"/>
      <c r="BS179" s="118"/>
      <c r="BT179" s="118"/>
      <c r="BU179" s="118"/>
      <c r="BV179" s="118"/>
      <c r="BW179" s="118"/>
      <c r="BX179" s="118"/>
      <c r="BY179" s="118"/>
      <c r="BZ179" s="118"/>
      <c r="CA179" s="118"/>
      <c r="CB179" s="118"/>
      <c r="CC179" s="118"/>
      <c r="CD179" s="118"/>
      <c r="CE179" s="118"/>
      <c r="CF179" s="118"/>
      <c r="CG179" s="118"/>
      <c r="CH179" s="118"/>
      <c r="CI179" s="118"/>
      <c r="CJ179" s="118"/>
      <c r="CK179" s="118"/>
      <c r="CL179" s="118"/>
      <c r="CM179" s="118"/>
      <c r="CN179" s="118"/>
    </row>
    <row r="180" spans="1:92" s="114" customFormat="1" ht="14.25" customHeight="1" thickBot="1" x14ac:dyDescent="0.4">
      <c r="A180" s="209">
        <v>68</v>
      </c>
      <c r="B180" s="222" t="s">
        <v>368</v>
      </c>
      <c r="C180" s="226"/>
      <c r="D180" s="226"/>
      <c r="E180" s="226"/>
      <c r="F180" s="223" t="s">
        <v>155</v>
      </c>
      <c r="G180" s="224">
        <f>ROUND('TC 66-204 page 4'!U51,2)</f>
        <v>0</v>
      </c>
      <c r="H180" s="216" t="s">
        <v>158</v>
      </c>
      <c r="I180" s="215" t="s">
        <v>156</v>
      </c>
      <c r="J180" s="223">
        <v>1</v>
      </c>
      <c r="K180" s="216" t="s">
        <v>157</v>
      </c>
      <c r="L180" s="223" t="s">
        <v>155</v>
      </c>
      <c r="M180" s="225" t="str">
        <f>IF(G180=0,"",G180*J180)</f>
        <v/>
      </c>
      <c r="N180" s="444"/>
      <c r="O180" s="444"/>
      <c r="P180" s="444"/>
      <c r="Q180" s="444"/>
      <c r="R180" s="444"/>
      <c r="S180" s="444"/>
      <c r="T180" s="444"/>
      <c r="U180" s="444"/>
      <c r="V180" s="444"/>
      <c r="W180" s="444"/>
      <c r="X180" s="444"/>
      <c r="Y180" s="444"/>
      <c r="Z180" s="444"/>
      <c r="AA180" s="444"/>
      <c r="AB180" s="444"/>
      <c r="AC180" s="444"/>
      <c r="AD180" s="444"/>
      <c r="AE180" s="444"/>
      <c r="AF180" s="444"/>
      <c r="AG180" s="444"/>
      <c r="AH180" s="444"/>
      <c r="AI180" s="444"/>
      <c r="AJ180" s="444"/>
      <c r="AK180" s="444"/>
      <c r="AL180" s="444"/>
      <c r="AM180" s="111"/>
      <c r="AN180" s="111"/>
      <c r="AO180" s="111"/>
      <c r="AP180" s="111"/>
      <c r="AQ180" s="111"/>
      <c r="AR180" s="111"/>
      <c r="AS180" s="111"/>
      <c r="AT180" s="111"/>
      <c r="AU180" s="111"/>
      <c r="AV180" s="111"/>
      <c r="AW180" s="111"/>
      <c r="AX180" s="111"/>
      <c r="AY180" s="111"/>
      <c r="AZ180" s="111"/>
      <c r="BA180" s="111"/>
      <c r="BB180" s="111"/>
      <c r="BC180" s="111"/>
      <c r="BD180" s="111"/>
      <c r="BE180" s="111"/>
      <c r="BF180" s="111"/>
      <c r="BG180" s="111"/>
      <c r="BH180" s="111"/>
      <c r="BI180" s="111"/>
      <c r="BJ180" s="111"/>
      <c r="BK180" s="111"/>
      <c r="BL180" s="111"/>
      <c r="BM180" s="111"/>
      <c r="BN180" s="111"/>
      <c r="BO180" s="111"/>
      <c r="BP180" s="111"/>
      <c r="BQ180" s="111"/>
      <c r="BR180" s="111"/>
      <c r="BS180" s="111"/>
      <c r="BT180" s="111"/>
      <c r="BU180" s="111"/>
      <c r="BV180" s="111"/>
      <c r="BW180" s="111"/>
      <c r="BX180" s="111"/>
      <c r="BY180" s="111"/>
      <c r="BZ180" s="111"/>
      <c r="CA180" s="111"/>
      <c r="CB180" s="111"/>
      <c r="CC180" s="111"/>
      <c r="CD180" s="111"/>
      <c r="CE180" s="111"/>
      <c r="CF180" s="111"/>
      <c r="CG180" s="111"/>
      <c r="CH180" s="111"/>
      <c r="CI180" s="111"/>
      <c r="CJ180" s="111"/>
      <c r="CK180" s="111"/>
      <c r="CL180" s="111"/>
      <c r="CM180" s="111"/>
      <c r="CN180" s="111"/>
    </row>
    <row r="181" spans="1:92" s="113" customFormat="1" ht="13.5" customHeight="1" x14ac:dyDescent="0.35">
      <c r="A181" s="209"/>
      <c r="B181" s="222"/>
      <c r="C181" s="226"/>
      <c r="D181" s="226"/>
      <c r="E181" s="226"/>
      <c r="F181" s="216"/>
      <c r="G181" s="227"/>
      <c r="H181" s="222"/>
      <c r="I181" s="215"/>
      <c r="J181" s="216"/>
      <c r="K181" s="216"/>
      <c r="L181" s="233"/>
      <c r="M181" s="229"/>
      <c r="N181" s="444"/>
      <c r="O181" s="444"/>
      <c r="P181" s="444"/>
      <c r="Q181" s="444"/>
      <c r="R181" s="444"/>
      <c r="S181" s="444"/>
      <c r="T181" s="444"/>
      <c r="U181" s="444"/>
      <c r="V181" s="444"/>
      <c r="W181" s="444"/>
      <c r="X181" s="444"/>
      <c r="Y181" s="444"/>
      <c r="Z181" s="444"/>
      <c r="AA181" s="444"/>
      <c r="AB181" s="444"/>
      <c r="AC181" s="444"/>
      <c r="AD181" s="444"/>
      <c r="AE181" s="444"/>
      <c r="AF181" s="444"/>
      <c r="AG181" s="444"/>
      <c r="AH181" s="444"/>
      <c r="AI181" s="444"/>
      <c r="AJ181" s="444"/>
      <c r="AK181" s="444"/>
      <c r="AL181" s="444"/>
      <c r="AM181" s="111"/>
      <c r="AN181" s="111"/>
      <c r="AO181" s="111"/>
      <c r="AP181" s="111"/>
      <c r="AQ181" s="111"/>
      <c r="AR181" s="111"/>
      <c r="AS181" s="111"/>
      <c r="AT181" s="111"/>
      <c r="AU181" s="111"/>
      <c r="AV181" s="111"/>
      <c r="AW181" s="111"/>
      <c r="AX181" s="111"/>
      <c r="AY181" s="111"/>
      <c r="AZ181" s="111"/>
      <c r="BA181" s="111"/>
      <c r="BB181" s="111"/>
      <c r="BC181" s="111"/>
      <c r="BD181" s="111"/>
      <c r="BE181" s="111"/>
      <c r="BF181" s="111"/>
      <c r="BG181" s="111"/>
      <c r="BH181" s="111"/>
      <c r="BI181" s="111"/>
      <c r="BJ181" s="111"/>
      <c r="BK181" s="111"/>
      <c r="BL181" s="111"/>
      <c r="BM181" s="111"/>
      <c r="BN181" s="111"/>
      <c r="BO181" s="111"/>
      <c r="BP181" s="111"/>
      <c r="BQ181" s="111"/>
      <c r="BR181" s="111"/>
      <c r="BS181" s="111"/>
      <c r="BT181" s="111"/>
      <c r="BU181" s="111"/>
      <c r="BV181" s="111"/>
      <c r="BW181" s="111"/>
      <c r="BX181" s="111"/>
      <c r="BY181" s="111"/>
      <c r="BZ181" s="111"/>
      <c r="CA181" s="111"/>
      <c r="CB181" s="111"/>
      <c r="CC181" s="111"/>
      <c r="CD181" s="111"/>
      <c r="CE181" s="111"/>
      <c r="CF181" s="111"/>
      <c r="CG181" s="111"/>
      <c r="CH181" s="111"/>
      <c r="CI181" s="111"/>
      <c r="CJ181" s="111"/>
      <c r="CK181" s="111"/>
      <c r="CL181" s="111"/>
      <c r="CM181" s="111"/>
      <c r="CN181" s="111"/>
    </row>
    <row r="182" spans="1:92" s="114" customFormat="1" ht="14.25" customHeight="1" thickBot="1" x14ac:dyDescent="0.4">
      <c r="A182" s="209">
        <v>69</v>
      </c>
      <c r="B182" s="222" t="s">
        <v>369</v>
      </c>
      <c r="C182" s="226"/>
      <c r="D182" s="226"/>
      <c r="E182" s="226"/>
      <c r="F182" s="223" t="s">
        <v>155</v>
      </c>
      <c r="G182" s="224">
        <f>ROUND(Drilling!Q107,2)</f>
        <v>0</v>
      </c>
      <c r="H182" s="216" t="s">
        <v>158</v>
      </c>
      <c r="I182" s="215" t="s">
        <v>156</v>
      </c>
      <c r="J182" s="223" t="str">
        <f>IF('TC 66-204 page 4'!U53&gt;0,'TC 66-204 page 4'!U53,"")</f>
        <v/>
      </c>
      <c r="K182" s="216" t="s">
        <v>157</v>
      </c>
      <c r="L182" s="223" t="s">
        <v>155</v>
      </c>
      <c r="M182" s="225" t="str">
        <f>IF(J182="","",G182*J182)</f>
        <v/>
      </c>
      <c r="N182" s="444"/>
      <c r="O182" s="444"/>
      <c r="P182" s="444"/>
      <c r="Q182" s="444"/>
      <c r="R182" s="444"/>
      <c r="S182" s="444"/>
      <c r="T182" s="444"/>
      <c r="U182" s="444"/>
      <c r="V182" s="444"/>
      <c r="W182" s="444"/>
      <c r="X182" s="444"/>
      <c r="Y182" s="444"/>
      <c r="Z182" s="444"/>
      <c r="AA182" s="444"/>
      <c r="AB182" s="444"/>
      <c r="AC182" s="444"/>
      <c r="AD182" s="444"/>
      <c r="AE182" s="444"/>
      <c r="AF182" s="444"/>
      <c r="AG182" s="444"/>
      <c r="AH182" s="444"/>
      <c r="AI182" s="444"/>
      <c r="AJ182" s="444"/>
      <c r="AK182" s="444"/>
      <c r="AL182" s="444"/>
      <c r="AM182" s="111"/>
      <c r="AN182" s="111"/>
      <c r="AO182" s="111"/>
      <c r="AP182" s="111"/>
      <c r="AQ182" s="111"/>
      <c r="AR182" s="111"/>
      <c r="AS182" s="111"/>
      <c r="AT182" s="111"/>
      <c r="AU182" s="111"/>
      <c r="AV182" s="111"/>
      <c r="AW182" s="111"/>
      <c r="AX182" s="111"/>
      <c r="AY182" s="111"/>
      <c r="AZ182" s="111"/>
      <c r="BA182" s="111"/>
      <c r="BB182" s="111"/>
      <c r="BC182" s="111"/>
      <c r="BD182" s="111"/>
      <c r="BE182" s="111"/>
      <c r="BF182" s="111"/>
      <c r="BG182" s="111"/>
      <c r="BH182" s="111"/>
      <c r="BI182" s="111"/>
      <c r="BJ182" s="111"/>
      <c r="BK182" s="111"/>
      <c r="BL182" s="111"/>
      <c r="BM182" s="111"/>
      <c r="BN182" s="111"/>
      <c r="BO182" s="111"/>
      <c r="BP182" s="111"/>
      <c r="BQ182" s="111"/>
      <c r="BR182" s="111"/>
      <c r="BS182" s="111"/>
      <c r="BT182" s="111"/>
      <c r="BU182" s="111"/>
      <c r="BV182" s="111"/>
      <c r="BW182" s="111"/>
      <c r="BX182" s="111"/>
      <c r="BY182" s="111"/>
      <c r="BZ182" s="111"/>
      <c r="CA182" s="111"/>
      <c r="CB182" s="111"/>
      <c r="CC182" s="111"/>
      <c r="CD182" s="111"/>
      <c r="CE182" s="111"/>
      <c r="CF182" s="111"/>
      <c r="CG182" s="111"/>
      <c r="CH182" s="111"/>
      <c r="CI182" s="111"/>
      <c r="CJ182" s="111"/>
      <c r="CK182" s="111"/>
      <c r="CL182" s="111"/>
      <c r="CM182" s="111"/>
      <c r="CN182" s="111"/>
    </row>
    <row r="183" spans="1:92" s="114" customFormat="1" ht="14.25" customHeight="1" x14ac:dyDescent="0.35">
      <c r="A183" s="209"/>
      <c r="B183" s="222"/>
      <c r="C183" s="226"/>
      <c r="D183" s="226"/>
      <c r="E183" s="226"/>
      <c r="F183" s="208"/>
      <c r="G183" s="208"/>
      <c r="H183" s="208"/>
      <c r="I183" s="209"/>
      <c r="J183" s="208"/>
      <c r="K183" s="208"/>
      <c r="L183" s="208"/>
      <c r="M183" s="228"/>
      <c r="N183" s="444"/>
      <c r="O183" s="444"/>
      <c r="P183" s="444"/>
      <c r="Q183" s="444"/>
      <c r="R183" s="444"/>
      <c r="S183" s="444"/>
      <c r="T183" s="444"/>
      <c r="U183" s="444"/>
      <c r="V183" s="444"/>
      <c r="W183" s="444"/>
      <c r="X183" s="444"/>
      <c r="Y183" s="444"/>
      <c r="Z183" s="444"/>
      <c r="AA183" s="444"/>
      <c r="AB183" s="444"/>
      <c r="AC183" s="444"/>
      <c r="AD183" s="444"/>
      <c r="AE183" s="444"/>
      <c r="AF183" s="444"/>
      <c r="AG183" s="444"/>
      <c r="AH183" s="444"/>
      <c r="AI183" s="444"/>
      <c r="AJ183" s="444"/>
      <c r="AK183" s="444"/>
      <c r="AL183" s="444"/>
      <c r="AM183" s="111"/>
      <c r="AN183" s="111"/>
      <c r="AO183" s="111"/>
      <c r="AP183" s="111"/>
      <c r="AQ183" s="111"/>
      <c r="AR183" s="111"/>
      <c r="AS183" s="111"/>
      <c r="AT183" s="111"/>
      <c r="AU183" s="111"/>
      <c r="AV183" s="111"/>
      <c r="AW183" s="111"/>
      <c r="AX183" s="111"/>
      <c r="AY183" s="111"/>
      <c r="AZ183" s="111"/>
      <c r="BA183" s="111"/>
      <c r="BB183" s="111"/>
      <c r="BC183" s="111"/>
      <c r="BD183" s="111"/>
      <c r="BE183" s="111"/>
      <c r="BF183" s="111"/>
      <c r="BG183" s="111"/>
      <c r="BH183" s="111"/>
      <c r="BI183" s="111"/>
      <c r="BJ183" s="111"/>
      <c r="BK183" s="111"/>
      <c r="BL183" s="111"/>
      <c r="BM183" s="111"/>
      <c r="BN183" s="111"/>
      <c r="BO183" s="111"/>
      <c r="BP183" s="111"/>
      <c r="BQ183" s="111"/>
      <c r="BR183" s="111"/>
      <c r="BS183" s="111"/>
      <c r="BT183" s="111"/>
      <c r="BU183" s="111"/>
      <c r="BV183" s="111"/>
      <c r="BW183" s="111"/>
      <c r="BX183" s="111"/>
      <c r="BY183" s="111"/>
      <c r="BZ183" s="111"/>
      <c r="CA183" s="111"/>
      <c r="CB183" s="111"/>
      <c r="CC183" s="111"/>
      <c r="CD183" s="111"/>
      <c r="CE183" s="111"/>
      <c r="CF183" s="111"/>
      <c r="CG183" s="111"/>
      <c r="CH183" s="111"/>
      <c r="CI183" s="111"/>
      <c r="CJ183" s="111"/>
      <c r="CK183" s="111"/>
      <c r="CL183" s="111"/>
      <c r="CM183" s="111"/>
      <c r="CN183" s="111"/>
    </row>
    <row r="184" spans="1:92" s="114" customFormat="1" ht="14.25" customHeight="1" thickBot="1" x14ac:dyDescent="0.4">
      <c r="A184" s="209">
        <v>70</v>
      </c>
      <c r="B184" s="222" t="s">
        <v>282</v>
      </c>
      <c r="C184" s="226"/>
      <c r="D184" s="226"/>
      <c r="E184" s="226"/>
      <c r="F184" s="223" t="s">
        <v>155</v>
      </c>
      <c r="G184" s="224">
        <f>ROUND(Engineering!O65,2)</f>
        <v>0</v>
      </c>
      <c r="H184" s="216" t="s">
        <v>158</v>
      </c>
      <c r="I184" s="215" t="s">
        <v>156</v>
      </c>
      <c r="J184" s="223" t="str">
        <f>IF('TC 66-204 page 4'!U55&gt;0,'TC 66-204 page 4'!U55,"")</f>
        <v/>
      </c>
      <c r="K184" s="216" t="s">
        <v>157</v>
      </c>
      <c r="L184" s="223" t="s">
        <v>155</v>
      </c>
      <c r="M184" s="225" t="str">
        <f>IF(J184="","",G184*J184)</f>
        <v/>
      </c>
      <c r="N184" s="444"/>
      <c r="O184" s="444"/>
      <c r="P184" s="444"/>
      <c r="Q184" s="444"/>
      <c r="R184" s="444"/>
      <c r="S184" s="444"/>
      <c r="T184" s="444"/>
      <c r="U184" s="444"/>
      <c r="V184" s="444"/>
      <c r="W184" s="444"/>
      <c r="X184" s="444"/>
      <c r="Y184" s="444"/>
      <c r="Z184" s="444"/>
      <c r="AA184" s="444"/>
      <c r="AB184" s="444"/>
      <c r="AC184" s="444"/>
      <c r="AD184" s="444"/>
      <c r="AE184" s="444"/>
      <c r="AF184" s="444"/>
      <c r="AG184" s="444"/>
      <c r="AH184" s="444"/>
      <c r="AI184" s="444"/>
      <c r="AJ184" s="444"/>
      <c r="AK184" s="444"/>
      <c r="AL184" s="444"/>
      <c r="AM184" s="111"/>
      <c r="AN184" s="111"/>
      <c r="AO184" s="111"/>
      <c r="AP184" s="111"/>
      <c r="AQ184" s="111"/>
      <c r="AR184" s="111"/>
      <c r="AS184" s="111"/>
      <c r="AT184" s="111"/>
      <c r="AU184" s="111"/>
      <c r="AV184" s="111"/>
      <c r="AW184" s="111"/>
      <c r="AX184" s="111"/>
      <c r="AY184" s="111"/>
      <c r="AZ184" s="111"/>
      <c r="BA184" s="111"/>
      <c r="BB184" s="111"/>
      <c r="BC184" s="111"/>
      <c r="BD184" s="111"/>
      <c r="BE184" s="111"/>
      <c r="BF184" s="111"/>
      <c r="BG184" s="111"/>
      <c r="BH184" s="111"/>
      <c r="BI184" s="111"/>
      <c r="BJ184" s="111"/>
      <c r="BK184" s="111"/>
      <c r="BL184" s="111"/>
      <c r="BM184" s="111"/>
      <c r="BN184" s="111"/>
      <c r="BO184" s="111"/>
      <c r="BP184" s="111"/>
      <c r="BQ184" s="111"/>
      <c r="BR184" s="111"/>
      <c r="BS184" s="111"/>
      <c r="BT184" s="111"/>
      <c r="BU184" s="111"/>
      <c r="BV184" s="111"/>
      <c r="BW184" s="111"/>
      <c r="BX184" s="111"/>
      <c r="BY184" s="111"/>
      <c r="BZ184" s="111"/>
      <c r="CA184" s="111"/>
      <c r="CB184" s="111"/>
      <c r="CC184" s="111"/>
      <c r="CD184" s="111"/>
      <c r="CE184" s="111"/>
      <c r="CF184" s="111"/>
      <c r="CG184" s="111"/>
      <c r="CH184" s="111"/>
      <c r="CI184" s="111"/>
      <c r="CJ184" s="111"/>
      <c r="CK184" s="111"/>
      <c r="CL184" s="111"/>
      <c r="CM184" s="111"/>
      <c r="CN184" s="111"/>
    </row>
    <row r="185" spans="1:92" s="114" customFormat="1" ht="14.25" customHeight="1" x14ac:dyDescent="0.35">
      <c r="A185" s="209"/>
      <c r="B185" s="222"/>
      <c r="C185" s="226"/>
      <c r="D185" s="226"/>
      <c r="E185" s="226"/>
      <c r="F185" s="208"/>
      <c r="G185" s="208"/>
      <c r="H185" s="208"/>
      <c r="I185" s="209"/>
      <c r="J185" s="208"/>
      <c r="K185" s="208"/>
      <c r="L185" s="208"/>
      <c r="M185" s="228"/>
      <c r="N185" s="444"/>
      <c r="O185" s="444"/>
      <c r="P185" s="444"/>
      <c r="Q185" s="444"/>
      <c r="R185" s="444"/>
      <c r="S185" s="444"/>
      <c r="T185" s="444"/>
      <c r="U185" s="444"/>
      <c r="V185" s="444"/>
      <c r="W185" s="444"/>
      <c r="X185" s="444"/>
      <c r="Y185" s="444"/>
      <c r="Z185" s="444"/>
      <c r="AA185" s="444"/>
      <c r="AB185" s="444"/>
      <c r="AC185" s="444"/>
      <c r="AD185" s="444"/>
      <c r="AE185" s="444"/>
      <c r="AF185" s="444"/>
      <c r="AG185" s="444"/>
      <c r="AH185" s="444"/>
      <c r="AI185" s="444"/>
      <c r="AJ185" s="444"/>
      <c r="AK185" s="444"/>
      <c r="AL185" s="444"/>
      <c r="AM185" s="111"/>
      <c r="AN185" s="111"/>
      <c r="AO185" s="111"/>
      <c r="AP185" s="111"/>
      <c r="AQ185" s="111"/>
      <c r="AR185" s="111"/>
      <c r="AS185" s="111"/>
      <c r="AT185" s="111"/>
      <c r="AU185" s="111"/>
      <c r="AV185" s="111"/>
      <c r="AW185" s="111"/>
      <c r="AX185" s="111"/>
      <c r="AY185" s="111"/>
      <c r="AZ185" s="111"/>
      <c r="BA185" s="111"/>
      <c r="BB185" s="111"/>
      <c r="BC185" s="111"/>
      <c r="BD185" s="111"/>
      <c r="BE185" s="111"/>
      <c r="BF185" s="111"/>
      <c r="BG185" s="111"/>
      <c r="BH185" s="111"/>
      <c r="BI185" s="111"/>
      <c r="BJ185" s="111"/>
      <c r="BK185" s="111"/>
      <c r="BL185" s="111"/>
      <c r="BM185" s="111"/>
      <c r="BN185" s="111"/>
      <c r="BO185" s="111"/>
      <c r="BP185" s="111"/>
      <c r="BQ185" s="111"/>
      <c r="BR185" s="111"/>
      <c r="BS185" s="111"/>
      <c r="BT185" s="111"/>
      <c r="BU185" s="111"/>
      <c r="BV185" s="111"/>
      <c r="BW185" s="111"/>
      <c r="BX185" s="111"/>
      <c r="BY185" s="111"/>
      <c r="BZ185" s="111"/>
      <c r="CA185" s="111"/>
      <c r="CB185" s="111"/>
      <c r="CC185" s="111"/>
      <c r="CD185" s="111"/>
      <c r="CE185" s="111"/>
      <c r="CF185" s="111"/>
      <c r="CG185" s="111"/>
      <c r="CH185" s="111"/>
      <c r="CI185" s="111"/>
      <c r="CJ185" s="111"/>
      <c r="CK185" s="111"/>
      <c r="CL185" s="111"/>
      <c r="CM185" s="111"/>
      <c r="CN185" s="111"/>
    </row>
    <row r="186" spans="1:92" s="111" customFormat="1" ht="14.25" customHeight="1" thickBot="1" x14ac:dyDescent="0.4">
      <c r="A186" s="209">
        <v>71</v>
      </c>
      <c r="B186" s="222" t="s">
        <v>281</v>
      </c>
      <c r="C186" s="226"/>
      <c r="D186" s="226"/>
      <c r="E186" s="226"/>
      <c r="F186" s="223" t="s">
        <v>155</v>
      </c>
      <c r="G186" s="224">
        <f>ROUND(Engineering!O66,2)</f>
        <v>0</v>
      </c>
      <c r="H186" s="216" t="s">
        <v>162</v>
      </c>
      <c r="I186" s="215" t="s">
        <v>156</v>
      </c>
      <c r="J186" s="223" t="str">
        <f>IF('TC 66-204 page 4'!U57&gt;0,'TC 66-204 page 4'!U57,"")</f>
        <v/>
      </c>
      <c r="K186" s="216" t="s">
        <v>157</v>
      </c>
      <c r="L186" s="223" t="s">
        <v>155</v>
      </c>
      <c r="M186" s="225" t="str">
        <f>IF(J186="","",G186*J186)</f>
        <v/>
      </c>
      <c r="N186" s="444"/>
      <c r="O186" s="444"/>
      <c r="P186" s="444"/>
      <c r="Q186" s="444"/>
      <c r="R186" s="444"/>
      <c r="S186" s="444"/>
      <c r="T186" s="444"/>
      <c r="U186" s="444"/>
      <c r="V186" s="444"/>
      <c r="W186" s="444"/>
      <c r="X186" s="444"/>
      <c r="Y186" s="444"/>
      <c r="Z186" s="444"/>
      <c r="AA186" s="444"/>
      <c r="AB186" s="444"/>
      <c r="AC186" s="444"/>
      <c r="AD186" s="444"/>
      <c r="AE186" s="444"/>
      <c r="AF186" s="444"/>
      <c r="AG186" s="444"/>
      <c r="AH186" s="444"/>
      <c r="AI186" s="444"/>
      <c r="AJ186" s="444"/>
      <c r="AK186" s="444"/>
      <c r="AL186" s="444"/>
    </row>
    <row r="187" spans="1:92" s="111" customFormat="1" ht="14.25" customHeight="1" x14ac:dyDescent="0.35">
      <c r="A187" s="209"/>
      <c r="B187" s="222"/>
      <c r="C187" s="226"/>
      <c r="D187" s="226"/>
      <c r="E187" s="226"/>
      <c r="F187" s="216"/>
      <c r="G187" s="227"/>
      <c r="H187" s="216"/>
      <c r="I187" s="215"/>
      <c r="J187" s="216"/>
      <c r="K187" s="216"/>
      <c r="L187" s="216"/>
      <c r="M187" s="229"/>
      <c r="N187" s="444"/>
      <c r="O187" s="444"/>
      <c r="P187" s="444"/>
      <c r="Q187" s="444"/>
      <c r="R187" s="444"/>
      <c r="S187" s="444"/>
      <c r="T187" s="444"/>
      <c r="U187" s="444"/>
      <c r="V187" s="444"/>
      <c r="W187" s="444"/>
      <c r="X187" s="444"/>
      <c r="Y187" s="444"/>
      <c r="Z187" s="444"/>
      <c r="AA187" s="444"/>
      <c r="AB187" s="444"/>
      <c r="AC187" s="444"/>
      <c r="AD187" s="444"/>
      <c r="AE187" s="444"/>
      <c r="AF187" s="444"/>
      <c r="AG187" s="444"/>
      <c r="AH187" s="444"/>
      <c r="AI187" s="444"/>
      <c r="AJ187" s="444"/>
      <c r="AK187" s="444"/>
      <c r="AL187" s="444"/>
    </row>
    <row r="188" spans="1:92" s="114" customFormat="1" ht="14.25" customHeight="1" thickBot="1" x14ac:dyDescent="0.4">
      <c r="A188" s="209">
        <v>72</v>
      </c>
      <c r="B188" s="222" t="s">
        <v>280</v>
      </c>
      <c r="C188" s="226"/>
      <c r="D188" s="226"/>
      <c r="E188" s="226"/>
      <c r="F188" s="223" t="s">
        <v>155</v>
      </c>
      <c r="G188" s="224">
        <f>ROUND(Engineering!O67,2)</f>
        <v>0</v>
      </c>
      <c r="H188" s="216" t="s">
        <v>162</v>
      </c>
      <c r="I188" s="215" t="s">
        <v>156</v>
      </c>
      <c r="J188" s="223" t="str">
        <f>IF('TC 66-204 page 4'!U59&gt;0,'TC 66-204 page 4'!U59,"")</f>
        <v/>
      </c>
      <c r="K188" s="216" t="s">
        <v>157</v>
      </c>
      <c r="L188" s="223" t="s">
        <v>155</v>
      </c>
      <c r="M188" s="225" t="str">
        <f>IF(J188="","",G188*J188)</f>
        <v/>
      </c>
      <c r="N188" s="444"/>
      <c r="O188" s="444"/>
      <c r="P188" s="444"/>
      <c r="Q188" s="444"/>
      <c r="R188" s="444"/>
      <c r="S188" s="444"/>
      <c r="T188" s="444"/>
      <c r="U188" s="444"/>
      <c r="V188" s="444"/>
      <c r="W188" s="444"/>
      <c r="X188" s="444"/>
      <c r="Y188" s="444"/>
      <c r="Z188" s="444"/>
      <c r="AA188" s="444"/>
      <c r="AB188" s="444"/>
      <c r="AC188" s="444"/>
      <c r="AD188" s="444"/>
      <c r="AE188" s="444"/>
      <c r="AF188" s="444"/>
      <c r="AG188" s="444"/>
      <c r="AH188" s="444"/>
      <c r="AI188" s="444"/>
      <c r="AJ188" s="444"/>
      <c r="AK188" s="444"/>
      <c r="AL188" s="444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1"/>
      <c r="AW188" s="111"/>
      <c r="AX188" s="111"/>
      <c r="AY188" s="111"/>
      <c r="AZ188" s="111"/>
      <c r="BA188" s="111"/>
      <c r="BB188" s="111"/>
      <c r="BC188" s="111"/>
      <c r="BD188" s="111"/>
      <c r="BE188" s="111"/>
      <c r="BF188" s="111"/>
      <c r="BG188" s="111"/>
      <c r="BH188" s="111"/>
      <c r="BI188" s="111"/>
      <c r="BJ188" s="111"/>
      <c r="BK188" s="111"/>
      <c r="BL188" s="111"/>
      <c r="BM188" s="111"/>
      <c r="BN188" s="111"/>
      <c r="BO188" s="111"/>
      <c r="BP188" s="111"/>
      <c r="BQ188" s="111"/>
      <c r="BR188" s="111"/>
      <c r="BS188" s="111"/>
      <c r="BT188" s="111"/>
      <c r="BU188" s="111"/>
      <c r="BV188" s="111"/>
      <c r="BW188" s="111"/>
      <c r="BX188" s="111"/>
      <c r="BY188" s="111"/>
      <c r="BZ188" s="111"/>
      <c r="CA188" s="111"/>
      <c r="CB188" s="111"/>
      <c r="CC188" s="111"/>
      <c r="CD188" s="111"/>
      <c r="CE188" s="111"/>
      <c r="CF188" s="111"/>
      <c r="CG188" s="111"/>
      <c r="CH188" s="111"/>
      <c r="CI188" s="111"/>
      <c r="CJ188" s="111"/>
      <c r="CK188" s="111"/>
      <c r="CL188" s="111"/>
      <c r="CM188" s="111"/>
      <c r="CN188" s="111"/>
    </row>
    <row r="189" spans="1:92" s="114" customFormat="1" ht="14.25" customHeight="1" x14ac:dyDescent="0.35">
      <c r="A189" s="209"/>
      <c r="B189" s="222"/>
      <c r="C189" s="226"/>
      <c r="D189" s="226"/>
      <c r="E189" s="226"/>
      <c r="F189" s="216"/>
      <c r="G189" s="227"/>
      <c r="H189" s="216"/>
      <c r="I189" s="215"/>
      <c r="J189" s="216"/>
      <c r="K189" s="216"/>
      <c r="L189" s="216"/>
      <c r="M189" s="229"/>
      <c r="N189" s="444"/>
      <c r="O189" s="444"/>
      <c r="P189" s="444"/>
      <c r="Q189" s="444"/>
      <c r="R189" s="444"/>
      <c r="S189" s="444"/>
      <c r="T189" s="444"/>
      <c r="U189" s="444"/>
      <c r="V189" s="444"/>
      <c r="W189" s="444"/>
      <c r="X189" s="444"/>
      <c r="Y189" s="444"/>
      <c r="Z189" s="444"/>
      <c r="AA189" s="444"/>
      <c r="AB189" s="444"/>
      <c r="AC189" s="444"/>
      <c r="AD189" s="444"/>
      <c r="AE189" s="444"/>
      <c r="AF189" s="444"/>
      <c r="AG189" s="444"/>
      <c r="AH189" s="444"/>
      <c r="AI189" s="444"/>
      <c r="AJ189" s="444"/>
      <c r="AK189" s="444"/>
      <c r="AL189" s="444"/>
      <c r="AM189" s="111"/>
      <c r="AN189" s="111"/>
      <c r="AO189" s="111"/>
      <c r="AP189" s="111"/>
      <c r="AQ189" s="111"/>
      <c r="AR189" s="111"/>
      <c r="AS189" s="111"/>
      <c r="AT189" s="111"/>
      <c r="AU189" s="111"/>
      <c r="AV189" s="111"/>
      <c r="AW189" s="111"/>
      <c r="AX189" s="111"/>
      <c r="AY189" s="111"/>
      <c r="AZ189" s="111"/>
      <c r="BA189" s="111"/>
      <c r="BB189" s="111"/>
      <c r="BC189" s="111"/>
      <c r="BD189" s="111"/>
      <c r="BE189" s="111"/>
      <c r="BF189" s="111"/>
      <c r="BG189" s="111"/>
      <c r="BH189" s="111"/>
      <c r="BI189" s="111"/>
      <c r="BJ189" s="111"/>
      <c r="BK189" s="111"/>
      <c r="BL189" s="111"/>
      <c r="BM189" s="111"/>
      <c r="BN189" s="111"/>
      <c r="BO189" s="111"/>
      <c r="BP189" s="111"/>
      <c r="BQ189" s="111"/>
      <c r="BR189" s="111"/>
      <c r="BS189" s="111"/>
      <c r="BT189" s="111"/>
      <c r="BU189" s="111"/>
      <c r="BV189" s="111"/>
      <c r="BW189" s="111"/>
      <c r="BX189" s="111"/>
      <c r="BY189" s="111"/>
      <c r="BZ189" s="111"/>
      <c r="CA189" s="111"/>
      <c r="CB189" s="111"/>
      <c r="CC189" s="111"/>
      <c r="CD189" s="111"/>
      <c r="CE189" s="111"/>
      <c r="CF189" s="111"/>
      <c r="CG189" s="111"/>
      <c r="CH189" s="111"/>
      <c r="CI189" s="111"/>
      <c r="CJ189" s="111"/>
      <c r="CK189" s="111"/>
      <c r="CL189" s="111"/>
      <c r="CM189" s="111"/>
      <c r="CN189" s="111"/>
    </row>
    <row r="190" spans="1:92" s="114" customFormat="1" ht="14.25" customHeight="1" thickBot="1" x14ac:dyDescent="0.4">
      <c r="A190" s="209">
        <v>73</v>
      </c>
      <c r="B190" s="222" t="s">
        <v>279</v>
      </c>
      <c r="C190" s="226"/>
      <c r="D190" s="226"/>
      <c r="E190" s="226"/>
      <c r="F190" s="223" t="s">
        <v>155</v>
      </c>
      <c r="G190" s="224">
        <f>ROUND(Engineering!O68,2)</f>
        <v>0</v>
      </c>
      <c r="H190" s="216" t="s">
        <v>162</v>
      </c>
      <c r="I190" s="215" t="s">
        <v>156</v>
      </c>
      <c r="J190" s="223" t="str">
        <f>IF('TC 66-204 page 4'!U61&gt;0,'TC 66-204 page 4'!U61,"")</f>
        <v/>
      </c>
      <c r="K190" s="216" t="s">
        <v>157</v>
      </c>
      <c r="L190" s="223" t="s">
        <v>155</v>
      </c>
      <c r="M190" s="225" t="str">
        <f>IF(J190="","",G190*J190)</f>
        <v/>
      </c>
      <c r="N190" s="444"/>
      <c r="O190" s="444"/>
      <c r="P190" s="444"/>
      <c r="Q190" s="444"/>
      <c r="R190" s="444"/>
      <c r="S190" s="444"/>
      <c r="T190" s="444"/>
      <c r="U190" s="444"/>
      <c r="V190" s="444"/>
      <c r="W190" s="444"/>
      <c r="X190" s="444"/>
      <c r="Y190" s="444"/>
      <c r="Z190" s="444"/>
      <c r="AA190" s="444"/>
      <c r="AB190" s="444"/>
      <c r="AC190" s="444"/>
      <c r="AD190" s="444"/>
      <c r="AE190" s="444"/>
      <c r="AF190" s="444"/>
      <c r="AG190" s="444"/>
      <c r="AH190" s="444"/>
      <c r="AI190" s="444"/>
      <c r="AJ190" s="444"/>
      <c r="AK190" s="444"/>
      <c r="AL190" s="444"/>
      <c r="AM190" s="111"/>
      <c r="AN190" s="111"/>
      <c r="AO190" s="111"/>
      <c r="AP190" s="111"/>
      <c r="AQ190" s="111"/>
      <c r="AR190" s="111"/>
      <c r="AS190" s="111"/>
      <c r="AT190" s="111"/>
      <c r="AU190" s="111"/>
      <c r="AV190" s="111"/>
      <c r="AW190" s="111"/>
      <c r="AX190" s="111"/>
      <c r="AY190" s="111"/>
      <c r="AZ190" s="111"/>
      <c r="BA190" s="111"/>
      <c r="BB190" s="111"/>
      <c r="BC190" s="111"/>
      <c r="BD190" s="111"/>
      <c r="BE190" s="111"/>
      <c r="BF190" s="111"/>
      <c r="BG190" s="111"/>
      <c r="BH190" s="111"/>
      <c r="BI190" s="111"/>
      <c r="BJ190" s="111"/>
      <c r="BK190" s="111"/>
      <c r="BL190" s="111"/>
      <c r="BM190" s="111"/>
      <c r="BN190" s="111"/>
      <c r="BO190" s="111"/>
      <c r="BP190" s="111"/>
      <c r="BQ190" s="111"/>
      <c r="BR190" s="111"/>
      <c r="BS190" s="111"/>
      <c r="BT190" s="111"/>
      <c r="BU190" s="111"/>
      <c r="BV190" s="111"/>
      <c r="BW190" s="111"/>
      <c r="BX190" s="111"/>
      <c r="BY190" s="111"/>
      <c r="BZ190" s="111"/>
      <c r="CA190" s="111"/>
      <c r="CB190" s="111"/>
      <c r="CC190" s="111"/>
      <c r="CD190" s="111"/>
      <c r="CE190" s="111"/>
      <c r="CF190" s="111"/>
      <c r="CG190" s="111"/>
      <c r="CH190" s="111"/>
      <c r="CI190" s="111"/>
      <c r="CJ190" s="111"/>
      <c r="CK190" s="111"/>
      <c r="CL190" s="111"/>
      <c r="CM190" s="111"/>
      <c r="CN190" s="111"/>
    </row>
    <row r="191" spans="1:92" s="114" customFormat="1" ht="14.25" customHeight="1" x14ac:dyDescent="0.35">
      <c r="A191" s="209"/>
      <c r="B191" s="222"/>
      <c r="C191" s="226"/>
      <c r="D191" s="226"/>
      <c r="E191" s="226"/>
      <c r="F191" s="208"/>
      <c r="G191" s="208"/>
      <c r="H191" s="208"/>
      <c r="I191" s="209"/>
      <c r="J191" s="208"/>
      <c r="K191" s="208"/>
      <c r="L191" s="208"/>
      <c r="M191" s="228"/>
      <c r="N191" s="444"/>
      <c r="O191" s="444"/>
      <c r="P191" s="444"/>
      <c r="Q191" s="444"/>
      <c r="R191" s="444"/>
      <c r="S191" s="444"/>
      <c r="T191" s="444"/>
      <c r="U191" s="444"/>
      <c r="V191" s="444"/>
      <c r="W191" s="444"/>
      <c r="X191" s="444"/>
      <c r="Y191" s="444"/>
      <c r="Z191" s="444"/>
      <c r="AA191" s="444"/>
      <c r="AB191" s="444"/>
      <c r="AC191" s="444"/>
      <c r="AD191" s="444"/>
      <c r="AE191" s="444"/>
      <c r="AF191" s="444"/>
      <c r="AG191" s="444"/>
      <c r="AH191" s="444"/>
      <c r="AI191" s="444"/>
      <c r="AJ191" s="444"/>
      <c r="AK191" s="444"/>
      <c r="AL191" s="444"/>
      <c r="AM191" s="111"/>
      <c r="AN191" s="111"/>
      <c r="AO191" s="111"/>
      <c r="AP191" s="111"/>
      <c r="AQ191" s="111"/>
      <c r="AR191" s="111"/>
      <c r="AS191" s="111"/>
      <c r="AT191" s="111"/>
      <c r="AU191" s="111"/>
      <c r="AV191" s="111"/>
      <c r="AW191" s="111"/>
      <c r="AX191" s="111"/>
      <c r="AY191" s="111"/>
      <c r="AZ191" s="111"/>
      <c r="BA191" s="111"/>
      <c r="BB191" s="111"/>
      <c r="BC191" s="111"/>
      <c r="BD191" s="111"/>
      <c r="BE191" s="111"/>
      <c r="BF191" s="111"/>
      <c r="BG191" s="111"/>
      <c r="BH191" s="111"/>
      <c r="BI191" s="111"/>
      <c r="BJ191" s="111"/>
      <c r="BK191" s="111"/>
      <c r="BL191" s="111"/>
      <c r="BM191" s="111"/>
      <c r="BN191" s="111"/>
      <c r="BO191" s="111"/>
      <c r="BP191" s="111"/>
      <c r="BQ191" s="111"/>
      <c r="BR191" s="111"/>
      <c r="BS191" s="111"/>
      <c r="BT191" s="111"/>
      <c r="BU191" s="111"/>
      <c r="BV191" s="111"/>
      <c r="BW191" s="111"/>
      <c r="BX191" s="111"/>
      <c r="BY191" s="111"/>
      <c r="BZ191" s="111"/>
      <c r="CA191" s="111"/>
      <c r="CB191" s="111"/>
      <c r="CC191" s="111"/>
      <c r="CD191" s="111"/>
      <c r="CE191" s="111"/>
      <c r="CF191" s="111"/>
      <c r="CG191" s="111"/>
      <c r="CH191" s="111"/>
      <c r="CI191" s="111"/>
      <c r="CJ191" s="111"/>
      <c r="CK191" s="111"/>
      <c r="CL191" s="111"/>
      <c r="CM191" s="111"/>
      <c r="CN191" s="111"/>
    </row>
    <row r="192" spans="1:92" s="111" customFormat="1" ht="14.25" customHeight="1" thickBot="1" x14ac:dyDescent="0.4">
      <c r="A192" s="209">
        <v>74</v>
      </c>
      <c r="B192" s="222" t="s">
        <v>278</v>
      </c>
      <c r="C192" s="226"/>
      <c r="D192" s="226"/>
      <c r="E192" s="226"/>
      <c r="F192" s="223" t="s">
        <v>155</v>
      </c>
      <c r="G192" s="224">
        <f>ROUND(Engineering!O69,2)</f>
        <v>0</v>
      </c>
      <c r="H192" s="216" t="s">
        <v>161</v>
      </c>
      <c r="I192" s="215" t="s">
        <v>156</v>
      </c>
      <c r="J192" s="223" t="str">
        <f>IF('TC 66-204 page 4'!U63&gt;0,'TC 66-204 page 4'!U63,"")</f>
        <v/>
      </c>
      <c r="K192" s="216" t="s">
        <v>157</v>
      </c>
      <c r="L192" s="223" t="s">
        <v>155</v>
      </c>
      <c r="M192" s="225" t="str">
        <f>IF(J192="","",G192*J192)</f>
        <v/>
      </c>
      <c r="N192" s="444"/>
      <c r="O192" s="444"/>
      <c r="P192" s="444"/>
      <c r="Q192" s="444"/>
      <c r="R192" s="444"/>
      <c r="S192" s="444"/>
      <c r="T192" s="444"/>
      <c r="U192" s="444"/>
      <c r="V192" s="444"/>
      <c r="W192" s="444"/>
      <c r="X192" s="444"/>
      <c r="Y192" s="444"/>
      <c r="Z192" s="444"/>
      <c r="AA192" s="444"/>
      <c r="AB192" s="444"/>
      <c r="AC192" s="444"/>
      <c r="AD192" s="444"/>
      <c r="AE192" s="444"/>
      <c r="AF192" s="444"/>
      <c r="AG192" s="444"/>
      <c r="AH192" s="444"/>
      <c r="AI192" s="444"/>
      <c r="AJ192" s="444"/>
      <c r="AK192" s="444"/>
      <c r="AL192" s="444"/>
    </row>
    <row r="193" spans="1:92" s="111" customFormat="1" ht="14.25" customHeight="1" x14ac:dyDescent="0.35">
      <c r="A193" s="209"/>
      <c r="B193" s="222"/>
      <c r="C193" s="226"/>
      <c r="D193" s="226"/>
      <c r="E193" s="226"/>
      <c r="F193" s="216"/>
      <c r="G193" s="227"/>
      <c r="H193" s="216"/>
      <c r="I193" s="215"/>
      <c r="J193" s="216"/>
      <c r="K193" s="216"/>
      <c r="L193" s="216"/>
      <c r="M193" s="229"/>
      <c r="N193" s="444"/>
      <c r="O193" s="444"/>
      <c r="P193" s="444"/>
      <c r="Q193" s="444"/>
      <c r="R193" s="444"/>
      <c r="S193" s="444"/>
      <c r="T193" s="444"/>
      <c r="U193" s="444"/>
      <c r="V193" s="444"/>
      <c r="W193" s="444"/>
      <c r="X193" s="444"/>
      <c r="Y193" s="444"/>
      <c r="Z193" s="444"/>
      <c r="AA193" s="444"/>
      <c r="AB193" s="444"/>
      <c r="AC193" s="444"/>
      <c r="AD193" s="444"/>
      <c r="AE193" s="444"/>
      <c r="AF193" s="444"/>
      <c r="AG193" s="444"/>
      <c r="AH193" s="444"/>
      <c r="AI193" s="444"/>
      <c r="AJ193" s="444"/>
      <c r="AK193" s="444"/>
      <c r="AL193" s="444"/>
    </row>
    <row r="194" spans="1:92" s="114" customFormat="1" ht="14.25" customHeight="1" thickBot="1" x14ac:dyDescent="0.4">
      <c r="A194" s="209">
        <v>75</v>
      </c>
      <c r="B194" s="222" t="s">
        <v>277</v>
      </c>
      <c r="C194" s="226"/>
      <c r="D194" s="226"/>
      <c r="E194" s="226"/>
      <c r="F194" s="223" t="s">
        <v>155</v>
      </c>
      <c r="G194" s="224">
        <f>ROUND(Engineering!O70,2)</f>
        <v>0</v>
      </c>
      <c r="H194" s="216" t="s">
        <v>158</v>
      </c>
      <c r="I194" s="215" t="s">
        <v>156</v>
      </c>
      <c r="J194" s="223" t="str">
        <f>IF('TC 66-204 page 4'!U65&gt;0,'TC 66-204 page 4'!U65,"")</f>
        <v/>
      </c>
      <c r="K194" s="216" t="s">
        <v>157</v>
      </c>
      <c r="L194" s="223" t="s">
        <v>155</v>
      </c>
      <c r="M194" s="225" t="str">
        <f>IF(J194="","",G194*J194)</f>
        <v/>
      </c>
      <c r="N194" s="444"/>
      <c r="O194" s="444"/>
      <c r="P194" s="444"/>
      <c r="Q194" s="444"/>
      <c r="R194" s="444"/>
      <c r="S194" s="444"/>
      <c r="T194" s="444"/>
      <c r="U194" s="444"/>
      <c r="V194" s="444"/>
      <c r="W194" s="444"/>
      <c r="X194" s="444"/>
      <c r="Y194" s="444"/>
      <c r="Z194" s="444"/>
      <c r="AA194" s="444"/>
      <c r="AB194" s="444"/>
      <c r="AC194" s="444"/>
      <c r="AD194" s="444"/>
      <c r="AE194" s="444"/>
      <c r="AF194" s="444"/>
      <c r="AG194" s="444"/>
      <c r="AH194" s="444"/>
      <c r="AI194" s="444"/>
      <c r="AJ194" s="444"/>
      <c r="AK194" s="444"/>
      <c r="AL194" s="444"/>
      <c r="AM194" s="111"/>
      <c r="AN194" s="111"/>
      <c r="AO194" s="111"/>
      <c r="AP194" s="111"/>
      <c r="AQ194" s="111"/>
      <c r="AR194" s="111"/>
      <c r="AS194" s="111"/>
      <c r="AT194" s="111"/>
      <c r="AU194" s="111"/>
      <c r="AV194" s="111"/>
      <c r="AW194" s="111"/>
      <c r="AX194" s="111"/>
      <c r="AY194" s="111"/>
      <c r="AZ194" s="111"/>
      <c r="BA194" s="111"/>
      <c r="BB194" s="111"/>
      <c r="BC194" s="111"/>
      <c r="BD194" s="111"/>
      <c r="BE194" s="111"/>
      <c r="BF194" s="111"/>
      <c r="BG194" s="111"/>
      <c r="BH194" s="111"/>
      <c r="BI194" s="111"/>
      <c r="BJ194" s="111"/>
      <c r="BK194" s="111"/>
      <c r="BL194" s="111"/>
      <c r="BM194" s="111"/>
      <c r="BN194" s="111"/>
      <c r="BO194" s="111"/>
      <c r="BP194" s="111"/>
      <c r="BQ194" s="111"/>
      <c r="BR194" s="111"/>
      <c r="BS194" s="111"/>
      <c r="BT194" s="111"/>
      <c r="BU194" s="111"/>
      <c r="BV194" s="111"/>
      <c r="BW194" s="111"/>
      <c r="BX194" s="111"/>
      <c r="BY194" s="111"/>
      <c r="BZ194" s="111"/>
      <c r="CA194" s="111"/>
      <c r="CB194" s="111"/>
      <c r="CC194" s="111"/>
      <c r="CD194" s="111"/>
      <c r="CE194" s="111"/>
      <c r="CF194" s="111"/>
      <c r="CG194" s="111"/>
      <c r="CH194" s="111"/>
      <c r="CI194" s="111"/>
      <c r="CJ194" s="111"/>
      <c r="CK194" s="111"/>
      <c r="CL194" s="111"/>
      <c r="CM194" s="111"/>
      <c r="CN194" s="111"/>
    </row>
    <row r="195" spans="1:92" s="114" customFormat="1" ht="14.25" customHeight="1" x14ac:dyDescent="0.35">
      <c r="A195" s="209"/>
      <c r="B195" s="222"/>
      <c r="C195" s="226"/>
      <c r="D195" s="226"/>
      <c r="E195" s="226"/>
      <c r="F195" s="208"/>
      <c r="G195" s="208"/>
      <c r="H195" s="208"/>
      <c r="I195" s="209"/>
      <c r="J195" s="208"/>
      <c r="K195" s="208"/>
      <c r="L195" s="208"/>
      <c r="M195" s="228"/>
      <c r="N195" s="444"/>
      <c r="O195" s="444"/>
      <c r="P195" s="444"/>
      <c r="Q195" s="444"/>
      <c r="R195" s="444"/>
      <c r="S195" s="444"/>
      <c r="T195" s="444"/>
      <c r="U195" s="444"/>
      <c r="V195" s="444"/>
      <c r="W195" s="444"/>
      <c r="X195" s="444"/>
      <c r="Y195" s="444"/>
      <c r="Z195" s="444"/>
      <c r="AA195" s="444"/>
      <c r="AB195" s="444"/>
      <c r="AC195" s="444"/>
      <c r="AD195" s="444"/>
      <c r="AE195" s="444"/>
      <c r="AF195" s="444"/>
      <c r="AG195" s="444"/>
      <c r="AH195" s="444"/>
      <c r="AI195" s="444"/>
      <c r="AJ195" s="444"/>
      <c r="AK195" s="444"/>
      <c r="AL195" s="444"/>
      <c r="AM195" s="111"/>
      <c r="AN195" s="111"/>
      <c r="AO195" s="111"/>
      <c r="AP195" s="111"/>
      <c r="AQ195" s="111"/>
      <c r="AR195" s="111"/>
      <c r="AS195" s="111"/>
      <c r="AT195" s="111"/>
      <c r="AU195" s="111"/>
      <c r="AV195" s="111"/>
      <c r="AW195" s="111"/>
      <c r="AX195" s="111"/>
      <c r="AY195" s="111"/>
      <c r="AZ195" s="111"/>
      <c r="BA195" s="111"/>
      <c r="BB195" s="111"/>
      <c r="BC195" s="111"/>
      <c r="BD195" s="111"/>
      <c r="BE195" s="111"/>
      <c r="BF195" s="111"/>
      <c r="BG195" s="111"/>
      <c r="BH195" s="111"/>
      <c r="BI195" s="111"/>
      <c r="BJ195" s="111"/>
      <c r="BK195" s="111"/>
      <c r="BL195" s="111"/>
      <c r="BM195" s="111"/>
      <c r="BN195" s="111"/>
      <c r="BO195" s="111"/>
      <c r="BP195" s="111"/>
      <c r="BQ195" s="111"/>
      <c r="BR195" s="111"/>
      <c r="BS195" s="111"/>
      <c r="BT195" s="111"/>
      <c r="BU195" s="111"/>
      <c r="BV195" s="111"/>
      <c r="BW195" s="111"/>
      <c r="BX195" s="111"/>
      <c r="BY195" s="111"/>
      <c r="BZ195" s="111"/>
      <c r="CA195" s="111"/>
      <c r="CB195" s="111"/>
      <c r="CC195" s="111"/>
      <c r="CD195" s="111"/>
      <c r="CE195" s="111"/>
      <c r="CF195" s="111"/>
      <c r="CG195" s="111"/>
      <c r="CH195" s="111"/>
      <c r="CI195" s="111"/>
      <c r="CJ195" s="111"/>
      <c r="CK195" s="111"/>
      <c r="CL195" s="111"/>
      <c r="CM195" s="111"/>
      <c r="CN195" s="111"/>
    </row>
    <row r="196" spans="1:92" s="111" customFormat="1" ht="14.25" customHeight="1" thickBot="1" x14ac:dyDescent="0.4">
      <c r="A196" s="209">
        <v>76</v>
      </c>
      <c r="B196" s="222" t="s">
        <v>276</v>
      </c>
      <c r="C196" s="226"/>
      <c r="D196" s="226"/>
      <c r="E196" s="226"/>
      <c r="F196" s="223" t="s">
        <v>155</v>
      </c>
      <c r="G196" s="224">
        <f>ROUND(Engineering!O71,2)</f>
        <v>0</v>
      </c>
      <c r="H196" s="216" t="s">
        <v>158</v>
      </c>
      <c r="I196" s="215" t="s">
        <v>156</v>
      </c>
      <c r="J196" s="223" t="str">
        <f>IF('TC 66-204 page 4'!U67&gt;0,'TC 66-204 page 4'!U67,"")</f>
        <v/>
      </c>
      <c r="K196" s="216" t="s">
        <v>157</v>
      </c>
      <c r="L196" s="223" t="s">
        <v>155</v>
      </c>
      <c r="M196" s="225" t="str">
        <f>IF(J196="","",G196*J196)</f>
        <v/>
      </c>
      <c r="N196" s="444"/>
      <c r="O196" s="444"/>
      <c r="P196" s="444"/>
      <c r="Q196" s="444"/>
      <c r="R196" s="444"/>
      <c r="S196" s="444"/>
      <c r="T196" s="444"/>
      <c r="U196" s="444"/>
      <c r="V196" s="444"/>
      <c r="W196" s="444"/>
      <c r="X196" s="444"/>
      <c r="Y196" s="444"/>
      <c r="Z196" s="444"/>
      <c r="AA196" s="444"/>
      <c r="AB196" s="444"/>
      <c r="AC196" s="444"/>
      <c r="AD196" s="444"/>
      <c r="AE196" s="444"/>
      <c r="AF196" s="444"/>
      <c r="AG196" s="444"/>
      <c r="AH196" s="444"/>
      <c r="AI196" s="444"/>
      <c r="AJ196" s="444"/>
      <c r="AK196" s="444"/>
      <c r="AL196" s="444"/>
    </row>
    <row r="197" spans="1:92" s="111" customFormat="1" ht="14.25" customHeight="1" x14ac:dyDescent="0.35">
      <c r="A197" s="209"/>
      <c r="B197" s="222"/>
      <c r="C197" s="226"/>
      <c r="D197" s="226"/>
      <c r="E197" s="226"/>
      <c r="F197" s="216"/>
      <c r="G197" s="227"/>
      <c r="H197" s="216"/>
      <c r="I197" s="215"/>
      <c r="J197" s="216"/>
      <c r="K197" s="216"/>
      <c r="L197" s="216"/>
      <c r="M197" s="229"/>
      <c r="N197" s="444"/>
      <c r="O197" s="444"/>
      <c r="P197" s="444"/>
      <c r="Q197" s="444"/>
      <c r="R197" s="444"/>
      <c r="S197" s="444"/>
      <c r="T197" s="444"/>
      <c r="U197" s="444"/>
      <c r="V197" s="444"/>
      <c r="W197" s="444"/>
      <c r="X197" s="444"/>
      <c r="Y197" s="444"/>
      <c r="Z197" s="444"/>
      <c r="AA197" s="444"/>
      <c r="AB197" s="444"/>
      <c r="AC197" s="444"/>
      <c r="AD197" s="444"/>
      <c r="AE197" s="444"/>
      <c r="AF197" s="444"/>
      <c r="AG197" s="444"/>
      <c r="AH197" s="444"/>
      <c r="AI197" s="444"/>
      <c r="AJ197" s="444"/>
      <c r="AK197" s="444"/>
      <c r="AL197" s="444"/>
    </row>
    <row r="198" spans="1:92" s="113" customFormat="1" ht="14.25" customHeight="1" thickBot="1" x14ac:dyDescent="0.4">
      <c r="A198" s="209">
        <v>77</v>
      </c>
      <c r="B198" s="222" t="s">
        <v>274</v>
      </c>
      <c r="C198" s="226"/>
      <c r="D198" s="226"/>
      <c r="E198" s="226"/>
      <c r="F198" s="223" t="s">
        <v>155</v>
      </c>
      <c r="G198" s="224">
        <f>ROUND(Drilling!Q108,2)</f>
        <v>0</v>
      </c>
      <c r="H198" s="216" t="s">
        <v>191</v>
      </c>
      <c r="I198" s="215" t="s">
        <v>156</v>
      </c>
      <c r="J198" s="216" t="str">
        <f>IF('TC 66-204 page 4'!U69&gt;0,'TC 66-204 page 4'!U69,"")</f>
        <v/>
      </c>
      <c r="K198" s="208"/>
      <c r="L198" s="208"/>
      <c r="M198" s="208"/>
      <c r="N198" s="444"/>
      <c r="O198" s="444"/>
      <c r="P198" s="444"/>
      <c r="Q198" s="444"/>
      <c r="R198" s="444"/>
      <c r="S198" s="444"/>
      <c r="T198" s="444"/>
      <c r="U198" s="444"/>
      <c r="V198" s="444"/>
      <c r="W198" s="444"/>
      <c r="X198" s="448"/>
      <c r="Y198" s="444"/>
      <c r="Z198" s="448"/>
      <c r="AA198" s="448"/>
      <c r="AB198" s="444"/>
      <c r="AC198" s="444"/>
      <c r="AD198" s="444"/>
      <c r="AE198" s="444"/>
      <c r="AF198" s="444"/>
      <c r="AG198" s="444"/>
      <c r="AH198" s="444"/>
      <c r="AI198" s="444"/>
      <c r="AJ198" s="444"/>
      <c r="AK198" s="444"/>
      <c r="AL198" s="444"/>
      <c r="AM198" s="111"/>
      <c r="AN198" s="111"/>
      <c r="AO198" s="111"/>
      <c r="AP198" s="111"/>
      <c r="AQ198" s="111"/>
      <c r="AR198" s="111"/>
      <c r="AS198" s="111"/>
      <c r="AT198" s="111"/>
      <c r="AU198" s="111"/>
      <c r="AV198" s="111"/>
      <c r="AW198" s="111"/>
      <c r="AX198" s="111"/>
      <c r="AY198" s="111"/>
      <c r="AZ198" s="111"/>
      <c r="BA198" s="111"/>
      <c r="BB198" s="111"/>
      <c r="BC198" s="111"/>
      <c r="BD198" s="111"/>
      <c r="BE198" s="111"/>
      <c r="BF198" s="111"/>
      <c r="BG198" s="111"/>
      <c r="BH198" s="111"/>
      <c r="BI198" s="111"/>
      <c r="BJ198" s="111"/>
      <c r="BK198" s="111"/>
      <c r="BL198" s="111"/>
      <c r="BM198" s="111"/>
      <c r="BN198" s="111"/>
      <c r="BO198" s="111"/>
      <c r="BP198" s="111"/>
      <c r="BQ198" s="111"/>
      <c r="BR198" s="111"/>
      <c r="BS198" s="111"/>
      <c r="BT198" s="111"/>
      <c r="BU198" s="111"/>
      <c r="BV198" s="111"/>
      <c r="BW198" s="111"/>
      <c r="BX198" s="111"/>
      <c r="BY198" s="111"/>
      <c r="BZ198" s="111"/>
      <c r="CA198" s="111"/>
      <c r="CB198" s="111"/>
      <c r="CC198" s="111"/>
      <c r="CD198" s="111"/>
      <c r="CE198" s="111"/>
      <c r="CF198" s="111"/>
      <c r="CG198" s="111"/>
      <c r="CH198" s="111"/>
      <c r="CI198" s="111"/>
      <c r="CJ198" s="111"/>
      <c r="CK198" s="111"/>
      <c r="CL198" s="111"/>
      <c r="CM198" s="111"/>
      <c r="CN198" s="111"/>
    </row>
    <row r="199" spans="1:92" s="113" customFormat="1" ht="14.25" customHeight="1" thickBot="1" x14ac:dyDescent="0.4">
      <c r="A199" s="209"/>
      <c r="B199" s="222"/>
      <c r="C199" s="226"/>
      <c r="D199" s="226"/>
      <c r="E199" s="226"/>
      <c r="F199" s="216"/>
      <c r="G199" s="227"/>
      <c r="H199" s="216" t="s">
        <v>192</v>
      </c>
      <c r="I199" s="215" t="s">
        <v>156</v>
      </c>
      <c r="J199" s="223" t="str">
        <f>IF('TC 66-204 page 4'!U70&gt;0,'TC 66-204 page 4'!U70,"")</f>
        <v/>
      </c>
      <c r="K199" s="216" t="s">
        <v>157</v>
      </c>
      <c r="L199" s="223" t="s">
        <v>155</v>
      </c>
      <c r="M199" s="225" t="str">
        <f>IF(J198="","",G198*J198*J199)</f>
        <v/>
      </c>
      <c r="N199" s="444"/>
      <c r="O199" s="444"/>
      <c r="P199" s="444"/>
      <c r="Q199" s="444"/>
      <c r="R199" s="444"/>
      <c r="S199" s="444"/>
      <c r="T199" s="444"/>
      <c r="U199" s="444"/>
      <c r="V199" s="444"/>
      <c r="W199" s="444"/>
      <c r="X199" s="444"/>
      <c r="Y199" s="444"/>
      <c r="Z199" s="444"/>
      <c r="AA199" s="444"/>
      <c r="AB199" s="444"/>
      <c r="AC199" s="444"/>
      <c r="AD199" s="444"/>
      <c r="AE199" s="444"/>
      <c r="AF199" s="444"/>
      <c r="AG199" s="444"/>
      <c r="AH199" s="444"/>
      <c r="AI199" s="444"/>
      <c r="AJ199" s="444"/>
      <c r="AK199" s="444"/>
      <c r="AL199" s="444"/>
      <c r="AM199" s="111"/>
      <c r="AN199" s="111"/>
      <c r="AO199" s="111"/>
      <c r="AP199" s="111"/>
      <c r="AQ199" s="111"/>
      <c r="AR199" s="111"/>
      <c r="AS199" s="111"/>
      <c r="AT199" s="111"/>
      <c r="AU199" s="111"/>
      <c r="AV199" s="111"/>
      <c r="AW199" s="111"/>
      <c r="AX199" s="111"/>
      <c r="AY199" s="111"/>
      <c r="AZ199" s="111"/>
      <c r="BA199" s="111"/>
      <c r="BB199" s="111"/>
      <c r="BC199" s="111"/>
      <c r="BD199" s="111"/>
      <c r="BE199" s="111"/>
      <c r="BF199" s="111"/>
      <c r="BG199" s="111"/>
      <c r="BH199" s="111"/>
      <c r="BI199" s="111"/>
      <c r="BJ199" s="111"/>
      <c r="BK199" s="111"/>
      <c r="BL199" s="111"/>
      <c r="BM199" s="111"/>
      <c r="BN199" s="111"/>
      <c r="BO199" s="111"/>
      <c r="BP199" s="111"/>
      <c r="BQ199" s="111"/>
      <c r="BR199" s="111"/>
      <c r="BS199" s="111"/>
      <c r="BT199" s="111"/>
      <c r="BU199" s="111"/>
      <c r="BV199" s="111"/>
      <c r="BW199" s="111"/>
      <c r="BX199" s="111"/>
      <c r="BY199" s="111"/>
      <c r="BZ199" s="111"/>
      <c r="CA199" s="111"/>
      <c r="CB199" s="111"/>
      <c r="CC199" s="111"/>
      <c r="CD199" s="111"/>
      <c r="CE199" s="111"/>
      <c r="CF199" s="111"/>
      <c r="CG199" s="111"/>
      <c r="CH199" s="111"/>
      <c r="CI199" s="111"/>
      <c r="CJ199" s="111"/>
      <c r="CK199" s="111"/>
      <c r="CL199" s="111"/>
      <c r="CM199" s="111"/>
      <c r="CN199" s="111"/>
    </row>
    <row r="200" spans="1:92" s="113" customFormat="1" ht="14.25" customHeight="1" x14ac:dyDescent="0.35">
      <c r="A200" s="209"/>
      <c r="B200" s="222"/>
      <c r="C200" s="226"/>
      <c r="D200" s="226"/>
      <c r="E200" s="226"/>
      <c r="F200" s="216"/>
      <c r="G200" s="227"/>
      <c r="H200" s="216"/>
      <c r="I200" s="215"/>
      <c r="J200" s="216"/>
      <c r="K200" s="216"/>
      <c r="L200" s="216"/>
      <c r="M200" s="229"/>
      <c r="N200" s="444"/>
      <c r="O200" s="444"/>
      <c r="P200" s="444"/>
      <c r="Q200" s="444"/>
      <c r="R200" s="444"/>
      <c r="S200" s="444"/>
      <c r="T200" s="444"/>
      <c r="U200" s="444"/>
      <c r="V200" s="444"/>
      <c r="W200" s="444"/>
      <c r="X200" s="444"/>
      <c r="Y200" s="444"/>
      <c r="Z200" s="444"/>
      <c r="AA200" s="444"/>
      <c r="AB200" s="444"/>
      <c r="AC200" s="444"/>
      <c r="AD200" s="444"/>
      <c r="AE200" s="444"/>
      <c r="AF200" s="444"/>
      <c r="AG200" s="444"/>
      <c r="AH200" s="444"/>
      <c r="AI200" s="444"/>
      <c r="AJ200" s="444"/>
      <c r="AK200" s="444"/>
      <c r="AL200" s="444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  <c r="BC200" s="111"/>
      <c r="BD200" s="111"/>
      <c r="BE200" s="111"/>
      <c r="BF200" s="111"/>
      <c r="BG200" s="111"/>
      <c r="BH200" s="111"/>
      <c r="BI200" s="111"/>
      <c r="BJ200" s="111"/>
      <c r="BK200" s="111"/>
      <c r="BL200" s="111"/>
      <c r="BM200" s="111"/>
      <c r="BN200" s="111"/>
      <c r="BO200" s="111"/>
      <c r="BP200" s="111"/>
      <c r="BQ200" s="111"/>
      <c r="BR200" s="111"/>
      <c r="BS200" s="111"/>
      <c r="BT200" s="111"/>
      <c r="BU200" s="111"/>
      <c r="BV200" s="111"/>
      <c r="BW200" s="111"/>
      <c r="BX200" s="111"/>
      <c r="BY200" s="111"/>
      <c r="BZ200" s="111"/>
      <c r="CA200" s="111"/>
      <c r="CB200" s="111"/>
      <c r="CC200" s="111"/>
      <c r="CD200" s="111"/>
      <c r="CE200" s="111"/>
      <c r="CF200" s="111"/>
      <c r="CG200" s="111"/>
      <c r="CH200" s="111"/>
      <c r="CI200" s="111"/>
      <c r="CJ200" s="111"/>
      <c r="CK200" s="111"/>
      <c r="CL200" s="111"/>
      <c r="CM200" s="111"/>
      <c r="CN200" s="111"/>
    </row>
    <row r="201" spans="1:92" s="113" customFormat="1" ht="14.25" customHeight="1" thickBot="1" x14ac:dyDescent="0.4">
      <c r="A201" s="209">
        <v>78</v>
      </c>
      <c r="B201" s="222" t="s">
        <v>275</v>
      </c>
      <c r="C201" s="226"/>
      <c r="D201" s="226"/>
      <c r="E201" s="226"/>
      <c r="F201" s="223" t="s">
        <v>155</v>
      </c>
      <c r="G201" s="224">
        <f>ROUND(Drilling!Q109,2)</f>
        <v>0</v>
      </c>
      <c r="H201" s="216" t="s">
        <v>187</v>
      </c>
      <c r="I201" s="215" t="s">
        <v>156</v>
      </c>
      <c r="J201" s="223" t="str">
        <f>IF('TC 66-204 page 4'!U72&gt;0,'TC 66-204 page 4'!U72,"")</f>
        <v/>
      </c>
      <c r="K201" s="216" t="s">
        <v>157</v>
      </c>
      <c r="L201" s="223" t="s">
        <v>155</v>
      </c>
      <c r="M201" s="225" t="str">
        <f>IF(J201="","",G201*J201)</f>
        <v/>
      </c>
      <c r="N201" s="444"/>
      <c r="O201" s="444"/>
      <c r="P201" s="444"/>
      <c r="Q201" s="444"/>
      <c r="R201" s="444"/>
      <c r="S201" s="444"/>
      <c r="T201" s="444"/>
      <c r="U201" s="444"/>
      <c r="V201" s="444"/>
      <c r="W201" s="444"/>
      <c r="X201" s="444"/>
      <c r="Y201" s="444"/>
      <c r="Z201" s="444"/>
      <c r="AA201" s="444"/>
      <c r="AB201" s="444"/>
      <c r="AC201" s="444"/>
      <c r="AD201" s="444"/>
      <c r="AE201" s="444"/>
      <c r="AF201" s="444"/>
      <c r="AG201" s="444"/>
      <c r="AH201" s="444"/>
      <c r="AI201" s="444"/>
      <c r="AJ201" s="444"/>
      <c r="AK201" s="444"/>
      <c r="AL201" s="444"/>
      <c r="AM201" s="111"/>
      <c r="AN201" s="111"/>
      <c r="AO201" s="111"/>
      <c r="AP201" s="111"/>
      <c r="AQ201" s="111"/>
      <c r="AR201" s="111"/>
      <c r="AS201" s="111"/>
      <c r="AT201" s="111"/>
      <c r="AU201" s="111"/>
      <c r="AV201" s="111"/>
      <c r="AW201" s="111"/>
      <c r="AX201" s="111"/>
      <c r="AY201" s="111"/>
      <c r="AZ201" s="111"/>
      <c r="BA201" s="111"/>
      <c r="BB201" s="111"/>
      <c r="BC201" s="111"/>
      <c r="BD201" s="111"/>
      <c r="BE201" s="111"/>
      <c r="BF201" s="111"/>
      <c r="BG201" s="111"/>
      <c r="BH201" s="111"/>
      <c r="BI201" s="111"/>
      <c r="BJ201" s="111"/>
      <c r="BK201" s="111"/>
      <c r="BL201" s="111"/>
      <c r="BM201" s="111"/>
      <c r="BN201" s="111"/>
      <c r="BO201" s="111"/>
      <c r="BP201" s="111"/>
      <c r="BQ201" s="111"/>
      <c r="BR201" s="111"/>
      <c r="BS201" s="111"/>
      <c r="BT201" s="111"/>
      <c r="BU201" s="111"/>
      <c r="BV201" s="111"/>
      <c r="BW201" s="111"/>
      <c r="BX201" s="111"/>
      <c r="BY201" s="111"/>
      <c r="BZ201" s="111"/>
      <c r="CA201" s="111"/>
      <c r="CB201" s="111"/>
      <c r="CC201" s="111"/>
      <c r="CD201" s="111"/>
      <c r="CE201" s="111"/>
      <c r="CF201" s="111"/>
      <c r="CG201" s="111"/>
      <c r="CH201" s="111"/>
      <c r="CI201" s="111"/>
      <c r="CJ201" s="111"/>
      <c r="CK201" s="111"/>
      <c r="CL201" s="111"/>
      <c r="CM201" s="111"/>
      <c r="CN201" s="111"/>
    </row>
    <row r="202" spans="1:92" s="113" customFormat="1" ht="14.25" customHeight="1" x14ac:dyDescent="0.35">
      <c r="A202" s="209"/>
      <c r="B202" s="222"/>
      <c r="C202" s="226"/>
      <c r="D202" s="226"/>
      <c r="E202" s="226"/>
      <c r="F202" s="216"/>
      <c r="G202" s="227"/>
      <c r="H202" s="216"/>
      <c r="I202" s="231"/>
      <c r="J202" s="216"/>
      <c r="K202" s="232"/>
      <c r="L202" s="216"/>
      <c r="M202" s="229"/>
      <c r="N202" s="444"/>
      <c r="O202" s="444"/>
      <c r="P202" s="444"/>
      <c r="Q202" s="444"/>
      <c r="R202" s="444"/>
      <c r="S202" s="444"/>
      <c r="T202" s="444"/>
      <c r="U202" s="444"/>
      <c r="V202" s="444"/>
      <c r="W202" s="444"/>
      <c r="X202" s="444"/>
      <c r="Y202" s="444"/>
      <c r="Z202" s="444"/>
      <c r="AA202" s="444"/>
      <c r="AB202" s="444"/>
      <c r="AC202" s="444"/>
      <c r="AD202" s="444"/>
      <c r="AE202" s="444"/>
      <c r="AF202" s="444"/>
      <c r="AG202" s="444"/>
      <c r="AH202" s="444"/>
      <c r="AI202" s="444"/>
      <c r="AJ202" s="444"/>
      <c r="AK202" s="444"/>
      <c r="AL202" s="444"/>
      <c r="AM202" s="111"/>
      <c r="AN202" s="111"/>
      <c r="AO202" s="111"/>
      <c r="AP202" s="111"/>
      <c r="AQ202" s="111"/>
      <c r="AR202" s="111"/>
      <c r="AS202" s="111"/>
      <c r="AT202" s="111"/>
      <c r="AU202" s="111"/>
      <c r="AV202" s="111"/>
      <c r="AW202" s="111"/>
      <c r="AX202" s="111"/>
      <c r="AY202" s="111"/>
      <c r="AZ202" s="111"/>
      <c r="BA202" s="111"/>
      <c r="BB202" s="111"/>
      <c r="BC202" s="111"/>
      <c r="BD202" s="111"/>
      <c r="BE202" s="111"/>
      <c r="BF202" s="111"/>
      <c r="BG202" s="111"/>
      <c r="BH202" s="111"/>
      <c r="BI202" s="111"/>
      <c r="BJ202" s="111"/>
      <c r="BK202" s="111"/>
      <c r="BL202" s="111"/>
      <c r="BM202" s="111"/>
      <c r="BN202" s="111"/>
      <c r="BO202" s="111"/>
      <c r="BP202" s="111"/>
      <c r="BQ202" s="111"/>
      <c r="BR202" s="111"/>
      <c r="BS202" s="111"/>
      <c r="BT202" s="111"/>
      <c r="BU202" s="111"/>
      <c r="BV202" s="111"/>
      <c r="BW202" s="111"/>
      <c r="BX202" s="111"/>
      <c r="BY202" s="111"/>
      <c r="BZ202" s="111"/>
      <c r="CA202" s="111"/>
      <c r="CB202" s="111"/>
      <c r="CC202" s="111"/>
      <c r="CD202" s="111"/>
      <c r="CE202" s="111"/>
      <c r="CF202" s="111"/>
      <c r="CG202" s="111"/>
      <c r="CH202" s="111"/>
      <c r="CI202" s="111"/>
      <c r="CJ202" s="111"/>
      <c r="CK202" s="111"/>
      <c r="CL202" s="111"/>
      <c r="CM202" s="111"/>
      <c r="CN202" s="111"/>
    </row>
    <row r="203" spans="1:92" s="113" customFormat="1" ht="14.25" customHeight="1" thickBot="1" x14ac:dyDescent="0.4">
      <c r="A203" s="209">
        <v>79</v>
      </c>
      <c r="B203" s="222" t="s">
        <v>653</v>
      </c>
      <c r="C203" s="226"/>
      <c r="D203" s="226"/>
      <c r="E203" s="226"/>
      <c r="F203" s="223" t="s">
        <v>155</v>
      </c>
      <c r="G203" s="224">
        <f>ROUND(Drilling!Q110,2)</f>
        <v>0</v>
      </c>
      <c r="H203" s="216" t="s">
        <v>8</v>
      </c>
      <c r="I203" s="215" t="s">
        <v>156</v>
      </c>
      <c r="J203" s="223" t="str">
        <f>IF('TC 66-204 page 4'!U74&gt;0,'TC 66-204 page 4'!U74,"")</f>
        <v/>
      </c>
      <c r="K203" s="216" t="s">
        <v>157</v>
      </c>
      <c r="L203" s="223" t="s">
        <v>155</v>
      </c>
      <c r="M203" s="225" t="str">
        <f>IF(J203="","",G203*J203)</f>
        <v/>
      </c>
      <c r="N203" s="444"/>
      <c r="O203" s="444"/>
      <c r="P203" s="444"/>
      <c r="Q203" s="444"/>
      <c r="R203" s="444"/>
      <c r="S203" s="444"/>
      <c r="T203" s="444"/>
      <c r="U203" s="444"/>
      <c r="V203" s="444"/>
      <c r="W203" s="444"/>
      <c r="X203" s="444"/>
      <c r="Y203" s="444"/>
      <c r="Z203" s="444"/>
      <c r="AA203" s="444"/>
      <c r="AB203" s="444"/>
      <c r="AC203" s="444"/>
      <c r="AD203" s="444"/>
      <c r="AE203" s="444"/>
      <c r="AF203" s="444"/>
      <c r="AG203" s="444"/>
      <c r="AH203" s="444"/>
      <c r="AI203" s="444"/>
      <c r="AJ203" s="444"/>
      <c r="AK203" s="444"/>
      <c r="AL203" s="444"/>
      <c r="AM203" s="111"/>
      <c r="AN203" s="111"/>
      <c r="AO203" s="111"/>
      <c r="AP203" s="111"/>
      <c r="AQ203" s="111"/>
      <c r="AR203" s="111"/>
      <c r="AS203" s="111"/>
      <c r="AT203" s="111"/>
      <c r="AU203" s="111"/>
      <c r="AV203" s="111"/>
      <c r="AW203" s="111"/>
      <c r="AX203" s="111"/>
      <c r="AY203" s="111"/>
      <c r="AZ203" s="111"/>
      <c r="BA203" s="111"/>
      <c r="BB203" s="111"/>
      <c r="BC203" s="111"/>
      <c r="BD203" s="111"/>
      <c r="BE203" s="111"/>
      <c r="BF203" s="111"/>
      <c r="BG203" s="111"/>
      <c r="BH203" s="111"/>
      <c r="BI203" s="111"/>
      <c r="BJ203" s="111"/>
      <c r="BK203" s="111"/>
      <c r="BL203" s="111"/>
      <c r="BM203" s="111"/>
      <c r="BN203" s="111"/>
      <c r="BO203" s="111"/>
      <c r="BP203" s="111"/>
      <c r="BQ203" s="111"/>
      <c r="BR203" s="111"/>
      <c r="BS203" s="111"/>
      <c r="BT203" s="111"/>
      <c r="BU203" s="111"/>
      <c r="BV203" s="111"/>
      <c r="BW203" s="111"/>
      <c r="BX203" s="111"/>
      <c r="BY203" s="111"/>
      <c r="BZ203" s="111"/>
      <c r="CA203" s="111"/>
      <c r="CB203" s="111"/>
      <c r="CC203" s="111"/>
      <c r="CD203" s="111"/>
      <c r="CE203" s="111"/>
      <c r="CF203" s="111"/>
      <c r="CG203" s="111"/>
      <c r="CH203" s="111"/>
      <c r="CI203" s="111"/>
      <c r="CJ203" s="111"/>
      <c r="CK203" s="111"/>
      <c r="CL203" s="111"/>
      <c r="CM203" s="111"/>
      <c r="CN203" s="111"/>
    </row>
    <row r="204" spans="1:92" s="113" customFormat="1" ht="14.25" customHeight="1" x14ac:dyDescent="0.35">
      <c r="A204" s="209"/>
      <c r="B204" s="222"/>
      <c r="C204" s="226"/>
      <c r="D204" s="226"/>
      <c r="E204" s="226"/>
      <c r="F204" s="216"/>
      <c r="G204" s="227"/>
      <c r="H204" s="216"/>
      <c r="I204" s="215"/>
      <c r="J204" s="216"/>
      <c r="K204" s="216"/>
      <c r="L204" s="216"/>
      <c r="M204" s="229"/>
      <c r="N204" s="444"/>
      <c r="O204" s="444"/>
      <c r="P204" s="444"/>
      <c r="Q204" s="444"/>
      <c r="R204" s="444"/>
      <c r="S204" s="444"/>
      <c r="T204" s="444"/>
      <c r="U204" s="444"/>
      <c r="V204" s="444"/>
      <c r="W204" s="444"/>
      <c r="X204" s="444"/>
      <c r="Y204" s="444"/>
      <c r="Z204" s="444"/>
      <c r="AA204" s="444"/>
      <c r="AB204" s="444"/>
      <c r="AC204" s="444"/>
      <c r="AD204" s="444"/>
      <c r="AE204" s="444"/>
      <c r="AF204" s="444"/>
      <c r="AG204" s="444"/>
      <c r="AH204" s="444"/>
      <c r="AI204" s="444"/>
      <c r="AJ204" s="444"/>
      <c r="AK204" s="444"/>
      <c r="AL204" s="444"/>
      <c r="AM204" s="111"/>
      <c r="AN204" s="111"/>
      <c r="AO204" s="111"/>
      <c r="AP204" s="111"/>
      <c r="AQ204" s="111"/>
      <c r="AR204" s="111"/>
      <c r="AS204" s="111"/>
      <c r="AT204" s="111"/>
      <c r="AU204" s="111"/>
      <c r="AV204" s="111"/>
      <c r="AW204" s="111"/>
      <c r="AX204" s="111"/>
      <c r="AY204" s="111"/>
      <c r="AZ204" s="111"/>
      <c r="BA204" s="111"/>
      <c r="BB204" s="111"/>
      <c r="BC204" s="111"/>
      <c r="BD204" s="111"/>
      <c r="BE204" s="111"/>
      <c r="BF204" s="111"/>
      <c r="BG204" s="111"/>
      <c r="BH204" s="111"/>
      <c r="BI204" s="111"/>
      <c r="BJ204" s="111"/>
      <c r="BK204" s="111"/>
      <c r="BL204" s="111"/>
      <c r="BM204" s="111"/>
      <c r="BN204" s="111"/>
      <c r="BO204" s="111"/>
      <c r="BP204" s="111"/>
      <c r="BQ204" s="111"/>
      <c r="BR204" s="111"/>
      <c r="BS204" s="111"/>
      <c r="BT204" s="111"/>
      <c r="BU204" s="111"/>
      <c r="BV204" s="111"/>
      <c r="BW204" s="111"/>
      <c r="BX204" s="111"/>
      <c r="BY204" s="111"/>
      <c r="BZ204" s="111"/>
      <c r="CA204" s="111"/>
      <c r="CB204" s="111"/>
      <c r="CC204" s="111"/>
      <c r="CD204" s="111"/>
      <c r="CE204" s="111"/>
      <c r="CF204" s="111"/>
      <c r="CG204" s="111"/>
      <c r="CH204" s="111"/>
      <c r="CI204" s="111"/>
      <c r="CJ204" s="111"/>
      <c r="CK204" s="111"/>
      <c r="CL204" s="111"/>
      <c r="CM204" s="111"/>
      <c r="CN204" s="111"/>
    </row>
    <row r="205" spans="1:92" s="113" customFormat="1" ht="14.25" customHeight="1" thickBot="1" x14ac:dyDescent="0.4">
      <c r="A205" s="209">
        <v>80</v>
      </c>
      <c r="B205" s="222" t="s">
        <v>654</v>
      </c>
      <c r="C205" s="226"/>
      <c r="D205" s="226"/>
      <c r="E205" s="226"/>
      <c r="F205" s="223" t="s">
        <v>155</v>
      </c>
      <c r="G205" s="224">
        <f>ROUND(Drilling!Q111,2)</f>
        <v>0</v>
      </c>
      <c r="H205" s="216" t="s">
        <v>8</v>
      </c>
      <c r="I205" s="215" t="s">
        <v>156</v>
      </c>
      <c r="J205" s="223" t="str">
        <f>IF('TC 66-204 page 4'!U76&gt;0,'TC 66-204 page 4'!U76,"")</f>
        <v/>
      </c>
      <c r="K205" s="216" t="s">
        <v>157</v>
      </c>
      <c r="L205" s="223" t="s">
        <v>155</v>
      </c>
      <c r="M205" s="225" t="str">
        <f>IF(J205="","",G205*J205)</f>
        <v/>
      </c>
      <c r="N205" s="444"/>
      <c r="O205" s="444"/>
      <c r="P205" s="444"/>
      <c r="Q205" s="444"/>
      <c r="R205" s="444"/>
      <c r="S205" s="444"/>
      <c r="T205" s="444"/>
      <c r="U205" s="444"/>
      <c r="V205" s="444"/>
      <c r="W205" s="444"/>
      <c r="X205" s="444"/>
      <c r="Y205" s="444"/>
      <c r="Z205" s="444"/>
      <c r="AA205" s="444"/>
      <c r="AB205" s="444"/>
      <c r="AC205" s="444"/>
      <c r="AD205" s="444"/>
      <c r="AE205" s="444"/>
      <c r="AF205" s="444"/>
      <c r="AG205" s="444"/>
      <c r="AH205" s="444"/>
      <c r="AI205" s="444"/>
      <c r="AJ205" s="444"/>
      <c r="AK205" s="444"/>
      <c r="AL205" s="444"/>
      <c r="AM205" s="111"/>
      <c r="AN205" s="111"/>
      <c r="AO205" s="111"/>
      <c r="AP205" s="111"/>
      <c r="AQ205" s="111"/>
      <c r="AR205" s="111"/>
      <c r="AS205" s="111"/>
      <c r="AT205" s="111"/>
      <c r="AU205" s="111"/>
      <c r="AV205" s="111"/>
      <c r="AW205" s="111"/>
      <c r="AX205" s="111"/>
      <c r="AY205" s="111"/>
      <c r="AZ205" s="111"/>
      <c r="BA205" s="111"/>
      <c r="BB205" s="111"/>
      <c r="BC205" s="111"/>
      <c r="BD205" s="111"/>
      <c r="BE205" s="111"/>
      <c r="BF205" s="111"/>
      <c r="BG205" s="111"/>
      <c r="BH205" s="111"/>
      <c r="BI205" s="111"/>
      <c r="BJ205" s="111"/>
      <c r="BK205" s="111"/>
      <c r="BL205" s="111"/>
      <c r="BM205" s="111"/>
      <c r="BN205" s="111"/>
      <c r="BO205" s="111"/>
      <c r="BP205" s="111"/>
      <c r="BQ205" s="111"/>
      <c r="BR205" s="111"/>
      <c r="BS205" s="111"/>
      <c r="BT205" s="111"/>
      <c r="BU205" s="111"/>
      <c r="BV205" s="111"/>
      <c r="BW205" s="111"/>
      <c r="BX205" s="111"/>
      <c r="BY205" s="111"/>
      <c r="BZ205" s="111"/>
      <c r="CA205" s="111"/>
      <c r="CB205" s="111"/>
      <c r="CC205" s="111"/>
      <c r="CD205" s="111"/>
      <c r="CE205" s="111"/>
      <c r="CF205" s="111"/>
      <c r="CG205" s="111"/>
      <c r="CH205" s="111"/>
      <c r="CI205" s="111"/>
      <c r="CJ205" s="111"/>
      <c r="CK205" s="111"/>
      <c r="CL205" s="111"/>
      <c r="CM205" s="111"/>
      <c r="CN205" s="111"/>
    </row>
    <row r="206" spans="1:92" s="113" customFormat="1" ht="14.25" customHeight="1" x14ac:dyDescent="0.35">
      <c r="A206" s="209"/>
      <c r="B206" s="222"/>
      <c r="C206" s="226"/>
      <c r="D206" s="226"/>
      <c r="E206" s="226"/>
      <c r="F206" s="216"/>
      <c r="G206" s="227"/>
      <c r="H206" s="216"/>
      <c r="I206" s="215"/>
      <c r="J206" s="216"/>
      <c r="K206" s="216"/>
      <c r="L206" s="216"/>
      <c r="M206" s="229"/>
      <c r="N206" s="444"/>
      <c r="O206" s="444"/>
      <c r="P206" s="444"/>
      <c r="Q206" s="444"/>
      <c r="R206" s="444"/>
      <c r="S206" s="444"/>
      <c r="T206" s="444"/>
      <c r="U206" s="444"/>
      <c r="V206" s="444"/>
      <c r="W206" s="444"/>
      <c r="X206" s="444"/>
      <c r="Y206" s="444"/>
      <c r="Z206" s="444"/>
      <c r="AA206" s="444"/>
      <c r="AB206" s="444"/>
      <c r="AC206" s="444"/>
      <c r="AD206" s="444"/>
      <c r="AE206" s="444"/>
      <c r="AF206" s="444"/>
      <c r="AG206" s="444"/>
      <c r="AH206" s="444"/>
      <c r="AI206" s="444"/>
      <c r="AJ206" s="444"/>
      <c r="AK206" s="444"/>
      <c r="AL206" s="444"/>
      <c r="AM206" s="111"/>
      <c r="AN206" s="111"/>
      <c r="AO206" s="111"/>
      <c r="AP206" s="111"/>
      <c r="AQ206" s="111"/>
      <c r="AR206" s="111"/>
      <c r="AS206" s="111"/>
      <c r="AT206" s="111"/>
      <c r="AU206" s="111"/>
      <c r="AV206" s="111"/>
      <c r="AW206" s="111"/>
      <c r="AX206" s="111"/>
      <c r="AY206" s="111"/>
      <c r="AZ206" s="111"/>
      <c r="BA206" s="111"/>
      <c r="BB206" s="111"/>
      <c r="BC206" s="111"/>
      <c r="BD206" s="111"/>
      <c r="BE206" s="111"/>
      <c r="BF206" s="111"/>
      <c r="BG206" s="111"/>
      <c r="BH206" s="111"/>
      <c r="BI206" s="111"/>
      <c r="BJ206" s="111"/>
      <c r="BK206" s="111"/>
      <c r="BL206" s="111"/>
      <c r="BM206" s="111"/>
      <c r="BN206" s="111"/>
      <c r="BO206" s="111"/>
      <c r="BP206" s="111"/>
      <c r="BQ206" s="111"/>
      <c r="BR206" s="111"/>
      <c r="BS206" s="111"/>
      <c r="BT206" s="111"/>
      <c r="BU206" s="111"/>
      <c r="BV206" s="111"/>
      <c r="BW206" s="111"/>
      <c r="BX206" s="111"/>
      <c r="BY206" s="111"/>
      <c r="BZ206" s="111"/>
      <c r="CA206" s="111"/>
      <c r="CB206" s="111"/>
      <c r="CC206" s="111"/>
      <c r="CD206" s="111"/>
      <c r="CE206" s="111"/>
      <c r="CF206" s="111"/>
      <c r="CG206" s="111"/>
      <c r="CH206" s="111"/>
      <c r="CI206" s="111"/>
      <c r="CJ206" s="111"/>
      <c r="CK206" s="111"/>
      <c r="CL206" s="111"/>
      <c r="CM206" s="111"/>
      <c r="CN206" s="111"/>
    </row>
    <row r="207" spans="1:92" s="113" customFormat="1" ht="14.25" customHeight="1" thickBot="1" x14ac:dyDescent="0.4">
      <c r="A207" s="209">
        <v>81</v>
      </c>
      <c r="B207" s="222" t="s">
        <v>655</v>
      </c>
      <c r="C207" s="226"/>
      <c r="D207" s="226"/>
      <c r="E207" s="226"/>
      <c r="F207" s="223" t="s">
        <v>155</v>
      </c>
      <c r="G207" s="224">
        <f>ROUND(Drilling!Q112,2)</f>
        <v>0</v>
      </c>
      <c r="H207" s="216" t="s">
        <v>8</v>
      </c>
      <c r="I207" s="215" t="s">
        <v>156</v>
      </c>
      <c r="J207" s="223" t="str">
        <f>IF('TC 66-204 page 4'!U78&gt;0,'TC 66-204 page 4'!U78,"")</f>
        <v/>
      </c>
      <c r="K207" s="216" t="s">
        <v>157</v>
      </c>
      <c r="L207" s="223" t="s">
        <v>155</v>
      </c>
      <c r="M207" s="225" t="str">
        <f>IF(J207="","",G207*J207)</f>
        <v/>
      </c>
      <c r="N207" s="444"/>
      <c r="O207" s="444"/>
      <c r="P207" s="444"/>
      <c r="Q207" s="444"/>
      <c r="R207" s="444"/>
      <c r="S207" s="444"/>
      <c r="T207" s="444"/>
      <c r="U207" s="444"/>
      <c r="V207" s="444"/>
      <c r="W207" s="444"/>
      <c r="X207" s="444"/>
      <c r="Y207" s="444"/>
      <c r="Z207" s="444"/>
      <c r="AA207" s="444"/>
      <c r="AB207" s="444"/>
      <c r="AC207" s="444"/>
      <c r="AD207" s="444"/>
      <c r="AE207" s="444"/>
      <c r="AF207" s="444"/>
      <c r="AG207" s="444"/>
      <c r="AH207" s="444"/>
      <c r="AI207" s="444"/>
      <c r="AJ207" s="444"/>
      <c r="AK207" s="444"/>
      <c r="AL207" s="444"/>
      <c r="AM207" s="111"/>
      <c r="AN207" s="111"/>
      <c r="AO207" s="111"/>
      <c r="AP207" s="111"/>
      <c r="AQ207" s="111"/>
      <c r="AR207" s="111"/>
      <c r="AS207" s="111"/>
      <c r="AT207" s="111"/>
      <c r="AU207" s="111"/>
      <c r="AV207" s="111"/>
      <c r="AW207" s="111"/>
      <c r="AX207" s="111"/>
      <c r="AY207" s="111"/>
      <c r="AZ207" s="111"/>
      <c r="BA207" s="111"/>
      <c r="BB207" s="111"/>
      <c r="BC207" s="111"/>
      <c r="BD207" s="111"/>
      <c r="BE207" s="111"/>
      <c r="BF207" s="111"/>
      <c r="BG207" s="111"/>
      <c r="BH207" s="111"/>
      <c r="BI207" s="111"/>
      <c r="BJ207" s="111"/>
      <c r="BK207" s="111"/>
      <c r="BL207" s="111"/>
      <c r="BM207" s="111"/>
      <c r="BN207" s="111"/>
      <c r="BO207" s="111"/>
      <c r="BP207" s="111"/>
      <c r="BQ207" s="111"/>
      <c r="BR207" s="111"/>
      <c r="BS207" s="111"/>
      <c r="BT207" s="111"/>
      <c r="BU207" s="111"/>
      <c r="BV207" s="111"/>
      <c r="BW207" s="111"/>
      <c r="BX207" s="111"/>
      <c r="BY207" s="111"/>
      <c r="BZ207" s="111"/>
      <c r="CA207" s="111"/>
      <c r="CB207" s="111"/>
      <c r="CC207" s="111"/>
      <c r="CD207" s="111"/>
      <c r="CE207" s="111"/>
      <c r="CF207" s="111"/>
      <c r="CG207" s="111"/>
      <c r="CH207" s="111"/>
      <c r="CI207" s="111"/>
      <c r="CJ207" s="111"/>
      <c r="CK207" s="111"/>
      <c r="CL207" s="111"/>
      <c r="CM207" s="111"/>
      <c r="CN207" s="111"/>
    </row>
    <row r="208" spans="1:92" x14ac:dyDescent="0.25">
      <c r="B208" s="212"/>
      <c r="C208" s="212"/>
      <c r="D208" s="212"/>
      <c r="E208" s="212"/>
      <c r="F208" s="213"/>
      <c r="G208" s="213"/>
      <c r="H208" s="212"/>
      <c r="I208" s="207"/>
      <c r="J208" s="213"/>
      <c r="K208" s="213"/>
      <c r="L208" s="212"/>
      <c r="M208" s="213"/>
      <c r="AR208" s="56"/>
      <c r="AS208" s="56"/>
      <c r="AT208" s="56"/>
      <c r="AU208" s="56"/>
      <c r="AV208" s="56"/>
      <c r="AW208" s="56"/>
      <c r="AX208" s="56"/>
      <c r="AY208" s="56"/>
      <c r="AZ208" s="56"/>
      <c r="BA208" s="56"/>
      <c r="BB208" s="56"/>
      <c r="BC208" s="56"/>
      <c r="BD208" s="56"/>
      <c r="BE208" s="56"/>
      <c r="BF208" s="56"/>
      <c r="BG208" s="56"/>
      <c r="BH208" s="56"/>
      <c r="BI208" s="56"/>
      <c r="BJ208" s="56"/>
      <c r="BK208" s="56"/>
      <c r="BL208" s="56"/>
      <c r="BM208" s="56"/>
      <c r="BN208" s="56"/>
      <c r="BO208" s="56"/>
      <c r="BP208" s="56"/>
      <c r="BQ208" s="56"/>
      <c r="BR208" s="56"/>
      <c r="BS208" s="56"/>
      <c r="BT208" s="56"/>
      <c r="BU208" s="56"/>
      <c r="BV208" s="56"/>
      <c r="BW208" s="56"/>
      <c r="BX208" s="56"/>
      <c r="BY208" s="56"/>
      <c r="BZ208" s="56"/>
      <c r="CA208" s="56"/>
      <c r="CB208" s="56"/>
      <c r="CC208" s="56"/>
      <c r="CD208" s="56"/>
      <c r="CE208" s="56"/>
      <c r="CF208" s="56"/>
      <c r="CG208" s="56"/>
      <c r="CH208" s="56"/>
      <c r="CI208" s="56"/>
      <c r="CJ208" s="56"/>
      <c r="CK208" s="56"/>
      <c r="CL208" s="56"/>
      <c r="CM208" s="56"/>
      <c r="CN208" s="56"/>
    </row>
    <row r="209" spans="1:92" s="113" customFormat="1" ht="14.15" customHeight="1" thickBot="1" x14ac:dyDescent="0.4">
      <c r="A209" s="209">
        <v>82</v>
      </c>
      <c r="B209" s="246" t="s">
        <v>656</v>
      </c>
      <c r="C209" s="246"/>
      <c r="D209" s="246"/>
      <c r="E209" s="226"/>
      <c r="F209" s="223" t="s">
        <v>155</v>
      </c>
      <c r="G209" s="224">
        <f>ROUND(Testing!S51,2)</f>
        <v>0</v>
      </c>
      <c r="H209" s="216" t="s">
        <v>158</v>
      </c>
      <c r="I209" s="215" t="s">
        <v>156</v>
      </c>
      <c r="J209" s="223" t="str">
        <f>IF('TC 66-204 page 4'!U80&gt;0,'TC 66-204 page 4'!U80,"")</f>
        <v/>
      </c>
      <c r="K209" s="216" t="s">
        <v>157</v>
      </c>
      <c r="L209" s="223" t="s">
        <v>155</v>
      </c>
      <c r="M209" s="225" t="str">
        <f>IF(J209="","",G209*J209)</f>
        <v/>
      </c>
      <c r="N209" s="444"/>
      <c r="O209" s="444"/>
      <c r="P209" s="444"/>
      <c r="Q209" s="444"/>
      <c r="R209" s="444"/>
      <c r="S209" s="444"/>
      <c r="T209" s="444"/>
      <c r="U209" s="444"/>
      <c r="V209" s="444"/>
      <c r="W209" s="444"/>
      <c r="X209" s="444"/>
      <c r="Y209" s="444"/>
      <c r="Z209" s="444"/>
      <c r="AA209" s="444"/>
      <c r="AB209" s="444"/>
      <c r="AC209" s="444"/>
      <c r="AD209" s="444"/>
      <c r="AE209" s="444"/>
      <c r="AF209" s="444"/>
      <c r="AG209" s="444"/>
      <c r="AH209" s="444"/>
      <c r="AI209" s="444"/>
      <c r="AJ209" s="444"/>
      <c r="AK209" s="444"/>
      <c r="AL209" s="444"/>
      <c r="AM209" s="111"/>
      <c r="AN209" s="111"/>
      <c r="AO209" s="111"/>
      <c r="AP209" s="111"/>
      <c r="AQ209" s="111"/>
      <c r="AR209" s="111"/>
      <c r="AS209" s="111"/>
      <c r="AT209" s="111"/>
      <c r="AU209" s="111"/>
      <c r="AV209" s="111"/>
      <c r="AW209" s="111"/>
      <c r="AX209" s="111"/>
      <c r="AY209" s="111"/>
      <c r="AZ209" s="111"/>
      <c r="BA209" s="111"/>
      <c r="BB209" s="111"/>
      <c r="BC209" s="111"/>
      <c r="BD209" s="111"/>
      <c r="BE209" s="111"/>
      <c r="BF209" s="111"/>
      <c r="BG209" s="111"/>
      <c r="BH209" s="111"/>
      <c r="BI209" s="111"/>
      <c r="BJ209" s="111"/>
      <c r="BK209" s="111"/>
      <c r="BL209" s="111"/>
      <c r="BM209" s="111"/>
      <c r="BN209" s="111"/>
      <c r="BO209" s="111"/>
      <c r="BP209" s="111"/>
      <c r="BQ209" s="111"/>
      <c r="BR209" s="111"/>
      <c r="BS209" s="111"/>
      <c r="BT209" s="111"/>
      <c r="BU209" s="111"/>
      <c r="BV209" s="111"/>
      <c r="BW209" s="111"/>
      <c r="BX209" s="111"/>
      <c r="BY209" s="111"/>
      <c r="BZ209" s="111"/>
      <c r="CA209" s="111"/>
      <c r="CB209" s="111"/>
      <c r="CC209" s="111"/>
      <c r="CD209" s="111"/>
      <c r="CE209" s="111"/>
      <c r="CF209" s="111"/>
      <c r="CG209" s="111"/>
      <c r="CH209" s="111"/>
      <c r="CI209" s="111"/>
      <c r="CJ209" s="111"/>
      <c r="CK209" s="111"/>
      <c r="CL209" s="111"/>
      <c r="CM209" s="111"/>
      <c r="CN209" s="111"/>
    </row>
    <row r="210" spans="1:92" s="113" customFormat="1" ht="14.15" customHeight="1" x14ac:dyDescent="0.35">
      <c r="A210" s="209"/>
      <c r="B210" s="246"/>
      <c r="C210" s="246"/>
      <c r="D210" s="246"/>
      <c r="E210" s="226"/>
      <c r="F210" s="216"/>
      <c r="G210" s="227"/>
      <c r="H210" s="216"/>
      <c r="I210" s="215"/>
      <c r="J210" s="216"/>
      <c r="K210" s="216"/>
      <c r="L210" s="216"/>
      <c r="M210" s="229"/>
      <c r="N210" s="444"/>
      <c r="O210" s="444"/>
      <c r="P210" s="444"/>
      <c r="Q210" s="444"/>
      <c r="R210" s="444"/>
      <c r="S210" s="444"/>
      <c r="T210" s="444"/>
      <c r="U210" s="444"/>
      <c r="V210" s="444"/>
      <c r="W210" s="444"/>
      <c r="X210" s="444"/>
      <c r="Y210" s="444"/>
      <c r="Z210" s="444"/>
      <c r="AA210" s="444"/>
      <c r="AB210" s="444"/>
      <c r="AC210" s="444"/>
      <c r="AD210" s="444"/>
      <c r="AE210" s="444"/>
      <c r="AF210" s="444"/>
      <c r="AG210" s="444"/>
      <c r="AH210" s="444"/>
      <c r="AI210" s="444"/>
      <c r="AJ210" s="444"/>
      <c r="AK210" s="444"/>
      <c r="AL210" s="444"/>
      <c r="AM210" s="111"/>
      <c r="AN210" s="111"/>
      <c r="AO210" s="111"/>
      <c r="AP210" s="111"/>
      <c r="AQ210" s="111"/>
      <c r="AR210" s="111"/>
      <c r="AS210" s="111"/>
      <c r="AT210" s="111"/>
      <c r="AU210" s="111"/>
      <c r="AV210" s="111"/>
      <c r="AW210" s="111"/>
      <c r="AX210" s="111"/>
      <c r="AY210" s="111"/>
      <c r="AZ210" s="111"/>
      <c r="BA210" s="111"/>
      <c r="BB210" s="111"/>
      <c r="BC210" s="111"/>
      <c r="BD210" s="111"/>
      <c r="BE210" s="111"/>
      <c r="BF210" s="111"/>
      <c r="BG210" s="111"/>
      <c r="BH210" s="111"/>
      <c r="BI210" s="111"/>
      <c r="BJ210" s="111"/>
      <c r="BK210" s="111"/>
      <c r="BL210" s="111"/>
      <c r="BM210" s="111"/>
      <c r="BN210" s="111"/>
      <c r="BO210" s="111"/>
      <c r="BP210" s="111"/>
      <c r="BQ210" s="111"/>
      <c r="BR210" s="111"/>
      <c r="BS210" s="111"/>
      <c r="BT210" s="111"/>
      <c r="BU210" s="111"/>
      <c r="BV210" s="111"/>
      <c r="BW210" s="111"/>
      <c r="BX210" s="111"/>
      <c r="BY210" s="111"/>
      <c r="BZ210" s="111"/>
      <c r="CA210" s="111"/>
      <c r="CB210" s="111"/>
      <c r="CC210" s="111"/>
      <c r="CD210" s="111"/>
      <c r="CE210" s="111"/>
      <c r="CF210" s="111"/>
      <c r="CG210" s="111"/>
      <c r="CH210" s="111"/>
      <c r="CI210" s="111"/>
      <c r="CJ210" s="111"/>
      <c r="CK210" s="111"/>
      <c r="CL210" s="111"/>
      <c r="CM210" s="111"/>
      <c r="CN210" s="111"/>
    </row>
    <row r="211" spans="1:92" s="113" customFormat="1" ht="14.15" customHeight="1" thickBot="1" x14ac:dyDescent="0.4">
      <c r="A211" s="118">
        <v>83</v>
      </c>
      <c r="B211" s="116" t="s">
        <v>657</v>
      </c>
      <c r="C211" s="153"/>
      <c r="D211" s="153"/>
      <c r="E211" s="153"/>
      <c r="F211" s="223" t="s">
        <v>155</v>
      </c>
      <c r="G211" s="224">
        <f>ROUND(Testing!J278,2)</f>
        <v>0</v>
      </c>
      <c r="H211" s="216" t="s">
        <v>62</v>
      </c>
      <c r="I211" s="216" t="s">
        <v>156</v>
      </c>
      <c r="J211" s="223" t="str">
        <f>IF('TC 66-204 page 5 Add. Items'!D28&gt;0,'TC 66-204 page 5 Add. Items'!D28,"")</f>
        <v/>
      </c>
      <c r="K211" s="216" t="s">
        <v>157</v>
      </c>
      <c r="L211" s="223" t="s">
        <v>155</v>
      </c>
      <c r="M211" s="225" t="str">
        <f>IF(J211="","",G211*J211)</f>
        <v/>
      </c>
      <c r="N211" s="444"/>
      <c r="O211" s="370"/>
      <c r="P211" s="449"/>
      <c r="Q211" s="370"/>
      <c r="R211" s="370"/>
      <c r="S211" s="370"/>
      <c r="T211" s="444"/>
      <c r="U211" s="450"/>
      <c r="V211" s="451"/>
      <c r="W211" s="452"/>
      <c r="X211" s="450"/>
      <c r="Y211" s="450"/>
      <c r="Z211" s="450"/>
      <c r="AA211" s="450"/>
      <c r="AB211" s="453"/>
      <c r="AC211" s="444"/>
      <c r="AD211" s="444"/>
      <c r="AE211" s="444"/>
      <c r="AF211" s="444"/>
      <c r="AG211" s="444"/>
      <c r="AH211" s="444"/>
      <c r="AI211" s="444"/>
      <c r="AJ211" s="444"/>
      <c r="AK211" s="444"/>
      <c r="AL211" s="444"/>
      <c r="AM211" s="111"/>
      <c r="AN211" s="111"/>
      <c r="AO211" s="111"/>
      <c r="AP211" s="111"/>
      <c r="AQ211" s="111"/>
      <c r="AR211" s="111"/>
      <c r="AS211" s="111"/>
      <c r="AT211" s="111"/>
      <c r="AU211" s="111"/>
      <c r="AV211" s="111"/>
      <c r="AW211" s="111"/>
      <c r="AX211" s="111"/>
      <c r="AY211" s="111"/>
      <c r="AZ211" s="111"/>
      <c r="BA211" s="111"/>
      <c r="BB211" s="111"/>
      <c r="BC211" s="111"/>
      <c r="BD211" s="111"/>
      <c r="BE211" s="111"/>
      <c r="BF211" s="111"/>
      <c r="BG211" s="111"/>
      <c r="BH211" s="111"/>
      <c r="BI211" s="111"/>
      <c r="BJ211" s="111"/>
      <c r="BK211" s="111"/>
      <c r="BL211" s="111"/>
      <c r="BM211" s="111"/>
      <c r="BN211" s="111"/>
      <c r="BO211" s="111"/>
      <c r="BP211" s="111"/>
      <c r="BQ211" s="111"/>
      <c r="BR211" s="111"/>
      <c r="BS211" s="111"/>
      <c r="BT211" s="111"/>
      <c r="BU211" s="111"/>
      <c r="BV211" s="111"/>
      <c r="BW211" s="111"/>
      <c r="BX211" s="111"/>
      <c r="BY211" s="111"/>
      <c r="BZ211" s="111"/>
      <c r="CA211" s="111"/>
      <c r="CB211" s="111"/>
      <c r="CC211" s="111"/>
      <c r="CD211" s="111"/>
      <c r="CE211" s="111"/>
      <c r="CF211" s="111"/>
      <c r="CG211" s="111"/>
      <c r="CH211" s="111"/>
      <c r="CI211" s="111"/>
      <c r="CJ211" s="111"/>
      <c r="CK211" s="111"/>
      <c r="CL211" s="111"/>
      <c r="CM211" s="111"/>
      <c r="CN211" s="111"/>
    </row>
    <row r="212" spans="1:92" s="113" customFormat="1" ht="14.15" customHeight="1" x14ac:dyDescent="0.35">
      <c r="A212" s="118"/>
      <c r="B212" s="116" t="s">
        <v>658</v>
      </c>
      <c r="C212" s="153"/>
      <c r="D212" s="153"/>
      <c r="E212" s="153"/>
      <c r="F212" s="216"/>
      <c r="G212" s="227"/>
      <c r="H212" s="216"/>
      <c r="I212" s="232"/>
      <c r="J212" s="216"/>
      <c r="K212" s="232"/>
      <c r="L212" s="216"/>
      <c r="M212" s="229"/>
      <c r="N212" s="444"/>
      <c r="O212" s="370"/>
      <c r="P212" s="449"/>
      <c r="Q212" s="370"/>
      <c r="R212" s="370"/>
      <c r="S212" s="370"/>
      <c r="T212" s="444"/>
      <c r="U212" s="450"/>
      <c r="V212" s="451"/>
      <c r="W212" s="452"/>
      <c r="X212" s="450"/>
      <c r="Y212" s="450"/>
      <c r="Z212" s="450"/>
      <c r="AA212" s="450"/>
      <c r="AB212" s="453"/>
      <c r="AC212" s="444"/>
      <c r="AD212" s="444"/>
      <c r="AE212" s="444"/>
      <c r="AF212" s="444"/>
      <c r="AG212" s="444"/>
      <c r="AH212" s="444"/>
      <c r="AI212" s="444"/>
      <c r="AJ212" s="444"/>
      <c r="AK212" s="444"/>
      <c r="AL212" s="444"/>
      <c r="AM212" s="111"/>
      <c r="AN212" s="111"/>
      <c r="AO212" s="111"/>
      <c r="AP212" s="111"/>
      <c r="AQ212" s="111"/>
      <c r="AR212" s="111"/>
      <c r="AS212" s="111"/>
      <c r="AT212" s="111"/>
      <c r="AU212" s="111"/>
      <c r="AV212" s="111"/>
      <c r="AW212" s="111"/>
      <c r="AX212" s="111"/>
      <c r="AY212" s="111"/>
      <c r="AZ212" s="111"/>
      <c r="BA212" s="111"/>
      <c r="BB212" s="111"/>
      <c r="BC212" s="111"/>
      <c r="BD212" s="111"/>
      <c r="BE212" s="111"/>
      <c r="BF212" s="111"/>
      <c r="BG212" s="111"/>
      <c r="BH212" s="111"/>
      <c r="BI212" s="111"/>
      <c r="BJ212" s="111"/>
      <c r="BK212" s="111"/>
      <c r="BL212" s="111"/>
      <c r="BM212" s="111"/>
      <c r="BN212" s="111"/>
      <c r="BO212" s="111"/>
      <c r="BP212" s="111"/>
      <c r="BQ212" s="111"/>
      <c r="BR212" s="111"/>
      <c r="BS212" s="111"/>
      <c r="BT212" s="111"/>
      <c r="BU212" s="111"/>
      <c r="BV212" s="111"/>
      <c r="BW212" s="111"/>
      <c r="BX212" s="111"/>
      <c r="BY212" s="111"/>
      <c r="BZ212" s="111"/>
      <c r="CA212" s="111"/>
      <c r="CB212" s="111"/>
      <c r="CC212" s="111"/>
      <c r="CD212" s="111"/>
      <c r="CE212" s="111"/>
      <c r="CF212" s="111"/>
      <c r="CG212" s="111"/>
      <c r="CH212" s="111"/>
      <c r="CI212" s="111"/>
      <c r="CJ212" s="111"/>
      <c r="CK212" s="111"/>
      <c r="CL212" s="111"/>
      <c r="CM212" s="111"/>
      <c r="CN212" s="111"/>
    </row>
    <row r="213" spans="1:92" s="113" customFormat="1" ht="14.15" customHeight="1" x14ac:dyDescent="0.35">
      <c r="A213" s="118"/>
      <c r="B213" s="116"/>
      <c r="C213" s="153"/>
      <c r="D213" s="153"/>
      <c r="E213" s="153"/>
      <c r="F213" s="216"/>
      <c r="G213" s="227"/>
      <c r="H213" s="216"/>
      <c r="I213" s="216"/>
      <c r="J213" s="216"/>
      <c r="K213" s="216"/>
      <c r="L213" s="216"/>
      <c r="M213" s="229"/>
      <c r="N213" s="444"/>
      <c r="O213" s="370"/>
      <c r="P213" s="449"/>
      <c r="Q213" s="370"/>
      <c r="R213" s="370"/>
      <c r="S213" s="370"/>
      <c r="T213" s="444"/>
      <c r="U213" s="450"/>
      <c r="V213" s="451"/>
      <c r="W213" s="452"/>
      <c r="X213" s="450"/>
      <c r="Y213" s="450"/>
      <c r="Z213" s="450"/>
      <c r="AA213" s="450"/>
      <c r="AB213" s="453"/>
      <c r="AC213" s="444"/>
      <c r="AD213" s="444"/>
      <c r="AE213" s="444"/>
      <c r="AF213" s="444"/>
      <c r="AG213" s="444"/>
      <c r="AH213" s="444"/>
      <c r="AI213" s="444"/>
      <c r="AJ213" s="444"/>
      <c r="AK213" s="444"/>
      <c r="AL213" s="444"/>
      <c r="AM213" s="111"/>
      <c r="AN213" s="111"/>
      <c r="AO213" s="111"/>
      <c r="AP213" s="111"/>
      <c r="AQ213" s="111"/>
      <c r="AR213" s="111"/>
      <c r="AS213" s="111"/>
      <c r="AT213" s="111"/>
      <c r="AU213" s="111"/>
      <c r="AV213" s="111"/>
      <c r="AW213" s="111"/>
      <c r="AX213" s="111"/>
      <c r="AY213" s="111"/>
      <c r="AZ213" s="111"/>
      <c r="BA213" s="111"/>
      <c r="BB213" s="111"/>
      <c r="BC213" s="111"/>
      <c r="BD213" s="111"/>
      <c r="BE213" s="111"/>
      <c r="BF213" s="111"/>
      <c r="BG213" s="111"/>
      <c r="BH213" s="111"/>
      <c r="BI213" s="111"/>
      <c r="BJ213" s="111"/>
      <c r="BK213" s="111"/>
      <c r="BL213" s="111"/>
      <c r="BM213" s="111"/>
      <c r="BN213" s="111"/>
      <c r="BO213" s="111"/>
      <c r="BP213" s="111"/>
      <c r="BQ213" s="111"/>
      <c r="BR213" s="111"/>
      <c r="BS213" s="111"/>
      <c r="BT213" s="111"/>
      <c r="BU213" s="111"/>
      <c r="BV213" s="111"/>
      <c r="BW213" s="111"/>
      <c r="BX213" s="111"/>
      <c r="BY213" s="111"/>
      <c r="BZ213" s="111"/>
      <c r="CA213" s="111"/>
      <c r="CB213" s="111"/>
      <c r="CC213" s="111"/>
      <c r="CD213" s="111"/>
      <c r="CE213" s="111"/>
      <c r="CF213" s="111"/>
      <c r="CG213" s="111"/>
      <c r="CH213" s="111"/>
      <c r="CI213" s="111"/>
      <c r="CJ213" s="111"/>
      <c r="CK213" s="111"/>
      <c r="CL213" s="111"/>
      <c r="CM213" s="111"/>
      <c r="CN213" s="111"/>
    </row>
    <row r="214" spans="1:92" s="113" customFormat="1" ht="14.15" customHeight="1" thickBot="1" x14ac:dyDescent="0.4">
      <c r="A214" s="153">
        <v>84</v>
      </c>
      <c r="B214" s="310" t="s">
        <v>659</v>
      </c>
      <c r="C214" s="153"/>
      <c r="D214" s="153"/>
      <c r="E214" s="153"/>
      <c r="F214" s="223" t="s">
        <v>155</v>
      </c>
      <c r="G214" s="224">
        <f>ROUND(Testing!J288,2)</f>
        <v>0</v>
      </c>
      <c r="H214" s="216" t="s">
        <v>62</v>
      </c>
      <c r="I214" s="216" t="s">
        <v>156</v>
      </c>
      <c r="J214" s="223" t="str">
        <f>IF('TC 66-204 page 5 Add. Items'!E28&gt;0,'TC 66-204 page 5 Add. Items'!E28,"")</f>
        <v/>
      </c>
      <c r="K214" s="216" t="s">
        <v>157</v>
      </c>
      <c r="L214" s="223" t="s">
        <v>155</v>
      </c>
      <c r="M214" s="225" t="str">
        <f>IF(J214="","",G214*J214)</f>
        <v/>
      </c>
      <c r="N214" s="444"/>
      <c r="O214" s="370"/>
      <c r="P214" s="449"/>
      <c r="Q214" s="370"/>
      <c r="R214" s="370"/>
      <c r="S214" s="370"/>
      <c r="T214" s="444"/>
      <c r="U214" s="450"/>
      <c r="V214" s="451"/>
      <c r="W214" s="452"/>
      <c r="X214" s="450"/>
      <c r="Y214" s="450"/>
      <c r="Z214" s="450"/>
      <c r="AA214" s="450"/>
      <c r="AB214" s="453"/>
      <c r="AC214" s="444"/>
      <c r="AD214" s="444"/>
      <c r="AE214" s="444"/>
      <c r="AF214" s="444"/>
      <c r="AG214" s="444"/>
      <c r="AH214" s="444"/>
      <c r="AI214" s="444"/>
      <c r="AJ214" s="444"/>
      <c r="AK214" s="444"/>
      <c r="AL214" s="444"/>
      <c r="AM214" s="111"/>
      <c r="AN214" s="111"/>
      <c r="AO214" s="111"/>
      <c r="AP214" s="111"/>
      <c r="AQ214" s="111"/>
      <c r="AR214" s="111"/>
      <c r="AS214" s="111"/>
      <c r="AT214" s="111"/>
      <c r="AU214" s="111"/>
      <c r="AV214" s="111"/>
      <c r="AW214" s="111"/>
      <c r="AX214" s="111"/>
      <c r="AY214" s="111"/>
      <c r="AZ214" s="111"/>
      <c r="BA214" s="111"/>
      <c r="BB214" s="111"/>
      <c r="BC214" s="111"/>
      <c r="BD214" s="111"/>
      <c r="BE214" s="111"/>
      <c r="BF214" s="111"/>
      <c r="BG214" s="111"/>
      <c r="BH214" s="111"/>
      <c r="BI214" s="111"/>
      <c r="BJ214" s="111"/>
      <c r="BK214" s="111"/>
      <c r="BL214" s="111"/>
      <c r="BM214" s="111"/>
      <c r="BN214" s="111"/>
      <c r="BO214" s="111"/>
      <c r="BP214" s="111"/>
      <c r="BQ214" s="111"/>
      <c r="BR214" s="111"/>
      <c r="BS214" s="111"/>
      <c r="BT214" s="111"/>
      <c r="BU214" s="111"/>
      <c r="BV214" s="111"/>
      <c r="BW214" s="111"/>
      <c r="BX214" s="111"/>
      <c r="BY214" s="111"/>
      <c r="BZ214" s="111"/>
      <c r="CA214" s="111"/>
      <c r="CB214" s="111"/>
      <c r="CC214" s="111"/>
      <c r="CD214" s="111"/>
      <c r="CE214" s="111"/>
      <c r="CF214" s="111"/>
      <c r="CG214" s="111"/>
      <c r="CH214" s="111"/>
      <c r="CI214" s="111"/>
      <c r="CJ214" s="111"/>
      <c r="CK214" s="111"/>
      <c r="CL214" s="111"/>
      <c r="CM214" s="111"/>
      <c r="CN214" s="111"/>
    </row>
    <row r="215" spans="1:92" s="113" customFormat="1" ht="14.15" customHeight="1" x14ac:dyDescent="0.35">
      <c r="A215" s="153"/>
      <c r="B215" s="310" t="s">
        <v>660</v>
      </c>
      <c r="C215" s="153"/>
      <c r="D215" s="153"/>
      <c r="E215" s="153"/>
      <c r="F215" s="111"/>
      <c r="G215" s="111"/>
      <c r="H215" s="311"/>
      <c r="I215" s="111"/>
      <c r="J215" s="111"/>
      <c r="K215" s="111"/>
      <c r="L215" s="111"/>
      <c r="M215" s="111"/>
      <c r="N215" s="444"/>
      <c r="O215" s="370"/>
      <c r="P215" s="449"/>
      <c r="Q215" s="370"/>
      <c r="R215" s="370"/>
      <c r="S215" s="370"/>
      <c r="T215" s="444"/>
      <c r="U215" s="450"/>
      <c r="V215" s="451"/>
      <c r="W215" s="452"/>
      <c r="X215" s="450"/>
      <c r="Y215" s="450"/>
      <c r="Z215" s="450"/>
      <c r="AA215" s="450"/>
      <c r="AB215" s="453"/>
      <c r="AC215" s="444"/>
      <c r="AD215" s="444"/>
      <c r="AE215" s="444"/>
      <c r="AF215" s="444"/>
      <c r="AG215" s="444"/>
      <c r="AH215" s="444"/>
      <c r="AI215" s="444"/>
      <c r="AJ215" s="444"/>
      <c r="AK215" s="444"/>
      <c r="AL215" s="444"/>
      <c r="AM215" s="111"/>
      <c r="AN215" s="111"/>
      <c r="AO215" s="111"/>
      <c r="AP215" s="111"/>
      <c r="AQ215" s="111"/>
      <c r="AR215" s="111"/>
      <c r="AS215" s="111"/>
      <c r="AT215" s="111"/>
      <c r="AU215" s="111"/>
      <c r="AV215" s="111"/>
      <c r="AW215" s="111"/>
      <c r="AX215" s="111"/>
      <c r="AY215" s="111"/>
      <c r="AZ215" s="111"/>
      <c r="BA215" s="111"/>
      <c r="BB215" s="111"/>
      <c r="BC215" s="111"/>
      <c r="BD215" s="111"/>
      <c r="BE215" s="111"/>
      <c r="BF215" s="111"/>
      <c r="BG215" s="111"/>
      <c r="BH215" s="111"/>
      <c r="BI215" s="111"/>
      <c r="BJ215" s="111"/>
      <c r="BK215" s="111"/>
      <c r="BL215" s="111"/>
      <c r="BM215" s="111"/>
      <c r="BN215" s="111"/>
      <c r="BO215" s="111"/>
      <c r="BP215" s="111"/>
      <c r="BQ215" s="111"/>
      <c r="BR215" s="111"/>
      <c r="BS215" s="111"/>
      <c r="BT215" s="111"/>
      <c r="BU215" s="111"/>
      <c r="BV215" s="111"/>
      <c r="BW215" s="111"/>
      <c r="BX215" s="111"/>
      <c r="BY215" s="111"/>
      <c r="BZ215" s="111"/>
      <c r="CA215" s="111"/>
      <c r="CB215" s="111"/>
      <c r="CC215" s="111"/>
      <c r="CD215" s="111"/>
      <c r="CE215" s="111"/>
      <c r="CF215" s="111"/>
      <c r="CG215" s="111"/>
      <c r="CH215" s="111"/>
      <c r="CI215" s="111"/>
      <c r="CJ215" s="111"/>
      <c r="CK215" s="111"/>
      <c r="CL215" s="111"/>
      <c r="CM215" s="111"/>
      <c r="CN215" s="111"/>
    </row>
    <row r="216" spans="1:92" s="113" customFormat="1" ht="14.15" customHeight="1" x14ac:dyDescent="0.35">
      <c r="A216" s="153"/>
      <c r="B216" s="310"/>
      <c r="C216" s="153"/>
      <c r="D216" s="153"/>
      <c r="E216" s="153"/>
      <c r="F216" s="216"/>
      <c r="G216" s="227"/>
      <c r="H216" s="216"/>
      <c r="I216" s="216"/>
      <c r="J216" s="216"/>
      <c r="K216" s="216"/>
      <c r="L216" s="216"/>
      <c r="M216" s="229"/>
      <c r="N216" s="444"/>
      <c r="O216" s="370"/>
      <c r="P216" s="449"/>
      <c r="Q216" s="370"/>
      <c r="R216" s="370"/>
      <c r="S216" s="370"/>
      <c r="T216" s="444"/>
      <c r="U216" s="450"/>
      <c r="V216" s="451"/>
      <c r="W216" s="452"/>
      <c r="X216" s="450"/>
      <c r="Y216" s="450"/>
      <c r="Z216" s="450"/>
      <c r="AA216" s="450"/>
      <c r="AB216" s="453"/>
      <c r="AC216" s="444"/>
      <c r="AD216" s="444"/>
      <c r="AE216" s="444"/>
      <c r="AF216" s="444"/>
      <c r="AG216" s="444"/>
      <c r="AH216" s="444"/>
      <c r="AI216" s="444"/>
      <c r="AJ216" s="444"/>
      <c r="AK216" s="444"/>
      <c r="AL216" s="444"/>
      <c r="AM216" s="111"/>
      <c r="AN216" s="111"/>
      <c r="AO216" s="111"/>
      <c r="AP216" s="111"/>
      <c r="AQ216" s="111"/>
      <c r="AR216" s="111"/>
      <c r="AS216" s="111"/>
      <c r="AT216" s="111"/>
      <c r="AU216" s="111"/>
      <c r="AV216" s="111"/>
      <c r="AW216" s="111"/>
      <c r="AX216" s="111"/>
      <c r="AY216" s="111"/>
      <c r="AZ216" s="111"/>
      <c r="BA216" s="111"/>
      <c r="BB216" s="111"/>
      <c r="BC216" s="111"/>
      <c r="BD216" s="111"/>
      <c r="BE216" s="111"/>
      <c r="BF216" s="111"/>
      <c r="BG216" s="111"/>
      <c r="BH216" s="111"/>
      <c r="BI216" s="111"/>
      <c r="BJ216" s="111"/>
      <c r="BK216" s="111"/>
      <c r="BL216" s="111"/>
      <c r="BM216" s="111"/>
      <c r="BN216" s="111"/>
      <c r="BO216" s="111"/>
      <c r="BP216" s="111"/>
      <c r="BQ216" s="111"/>
      <c r="BR216" s="111"/>
      <c r="BS216" s="111"/>
      <c r="BT216" s="111"/>
      <c r="BU216" s="111"/>
      <c r="BV216" s="111"/>
      <c r="BW216" s="111"/>
      <c r="BX216" s="111"/>
      <c r="BY216" s="111"/>
      <c r="BZ216" s="111"/>
      <c r="CA216" s="111"/>
      <c r="CB216" s="111"/>
      <c r="CC216" s="111"/>
      <c r="CD216" s="111"/>
      <c r="CE216" s="111"/>
      <c r="CF216" s="111"/>
      <c r="CG216" s="111"/>
      <c r="CH216" s="111"/>
      <c r="CI216" s="111"/>
      <c r="CJ216" s="111"/>
      <c r="CK216" s="111"/>
      <c r="CL216" s="111"/>
      <c r="CM216" s="111"/>
      <c r="CN216" s="111"/>
    </row>
    <row r="217" spans="1:92" s="113" customFormat="1" ht="14.15" customHeight="1" thickBot="1" x14ac:dyDescent="0.4">
      <c r="A217" s="153">
        <v>85</v>
      </c>
      <c r="B217" s="310" t="s">
        <v>652</v>
      </c>
      <c r="C217" s="153"/>
      <c r="D217" s="153"/>
      <c r="E217" s="153"/>
      <c r="F217" s="216" t="s">
        <v>155</v>
      </c>
      <c r="G217" s="227">
        <f>ROUND(Testing!J298,2)</f>
        <v>0</v>
      </c>
      <c r="H217" s="216" t="s">
        <v>62</v>
      </c>
      <c r="I217" s="216" t="s">
        <v>156</v>
      </c>
      <c r="J217" s="216" t="str">
        <f>IF('TC 66-204 page 5 Add. Items'!F28&gt;0,'TC 66-204 page 5 Add. Items'!F28,"")</f>
        <v/>
      </c>
      <c r="K217" s="216" t="s">
        <v>157</v>
      </c>
      <c r="L217" s="216" t="s">
        <v>155</v>
      </c>
      <c r="M217" s="229" t="str">
        <f>IF(J217="","",G217*J217)</f>
        <v/>
      </c>
      <c r="N217" s="444"/>
      <c r="O217" s="370"/>
      <c r="P217" s="449"/>
      <c r="Q217" s="370"/>
      <c r="R217" s="370"/>
      <c r="S217" s="370"/>
      <c r="T217" s="444"/>
      <c r="U217" s="450"/>
      <c r="V217" s="451"/>
      <c r="W217" s="452"/>
      <c r="X217" s="450"/>
      <c r="Y217" s="450"/>
      <c r="Z217" s="450"/>
      <c r="AA217" s="450"/>
      <c r="AB217" s="453"/>
      <c r="AC217" s="444"/>
      <c r="AD217" s="444"/>
      <c r="AE217" s="444"/>
      <c r="AF217" s="444"/>
      <c r="AG217" s="444"/>
      <c r="AH217" s="444"/>
      <c r="AI217" s="444"/>
      <c r="AJ217" s="444"/>
      <c r="AK217" s="444"/>
      <c r="AL217" s="444"/>
      <c r="AM217" s="111"/>
      <c r="AN217" s="111"/>
      <c r="AO217" s="111"/>
      <c r="AP217" s="111"/>
      <c r="AQ217" s="111"/>
      <c r="AR217" s="111"/>
      <c r="AS217" s="111"/>
      <c r="AT217" s="111"/>
      <c r="AU217" s="111"/>
      <c r="AV217" s="111"/>
      <c r="AW217" s="111"/>
      <c r="AX217" s="111"/>
      <c r="AY217" s="111"/>
      <c r="AZ217" s="111"/>
      <c r="BA217" s="111"/>
      <c r="BB217" s="111"/>
      <c r="BC217" s="111"/>
      <c r="BD217" s="111"/>
      <c r="BE217" s="111"/>
      <c r="BF217" s="111"/>
      <c r="BG217" s="111"/>
      <c r="BH217" s="111"/>
      <c r="BI217" s="111"/>
      <c r="BJ217" s="111"/>
      <c r="BK217" s="111"/>
      <c r="BL217" s="111"/>
      <c r="BM217" s="111"/>
      <c r="BN217" s="111"/>
      <c r="BO217" s="111"/>
      <c r="BP217" s="111"/>
      <c r="BQ217" s="111"/>
      <c r="BR217" s="111"/>
      <c r="BS217" s="111"/>
      <c r="BT217" s="111"/>
      <c r="BU217" s="111"/>
      <c r="BV217" s="111"/>
      <c r="BW217" s="111"/>
      <c r="BX217" s="111"/>
      <c r="BY217" s="111"/>
      <c r="BZ217" s="111"/>
      <c r="CA217" s="111"/>
      <c r="CB217" s="111"/>
      <c r="CC217" s="111"/>
      <c r="CD217" s="111"/>
      <c r="CE217" s="111"/>
      <c r="CF217" s="111"/>
      <c r="CG217" s="111"/>
      <c r="CH217" s="111"/>
      <c r="CI217" s="111"/>
      <c r="CJ217" s="111"/>
      <c r="CK217" s="111"/>
      <c r="CL217" s="111"/>
      <c r="CM217" s="111"/>
      <c r="CN217" s="111"/>
    </row>
    <row r="218" spans="1:92" s="113" customFormat="1" ht="14.15" customHeight="1" thickTop="1" x14ac:dyDescent="0.35">
      <c r="A218" s="209"/>
      <c r="B218" s="226"/>
      <c r="C218" s="226"/>
      <c r="D218" s="226"/>
      <c r="E218" s="226"/>
      <c r="F218" s="248"/>
      <c r="G218" s="249"/>
      <c r="H218" s="248"/>
      <c r="I218" s="250"/>
      <c r="J218" s="248"/>
      <c r="K218" s="248"/>
      <c r="L218" s="248"/>
      <c r="M218" s="251"/>
      <c r="N218" s="444"/>
      <c r="O218" s="444"/>
      <c r="P218" s="444"/>
      <c r="Q218" s="444"/>
      <c r="R218" s="444"/>
      <c r="S218" s="444"/>
      <c r="T218" s="444"/>
      <c r="U218" s="444"/>
      <c r="V218" s="444"/>
      <c r="W218" s="444"/>
      <c r="X218" s="444"/>
      <c r="Y218" s="444"/>
      <c r="Z218" s="444"/>
      <c r="AA218" s="444"/>
      <c r="AB218" s="444"/>
      <c r="AC218" s="444"/>
      <c r="AD218" s="444"/>
      <c r="AE218" s="444"/>
      <c r="AF218" s="444"/>
      <c r="AG218" s="444"/>
      <c r="AH218" s="444"/>
      <c r="AI218" s="444"/>
      <c r="AJ218" s="444"/>
      <c r="AK218" s="444"/>
      <c r="AL218" s="444"/>
      <c r="AM218" s="111"/>
      <c r="AN218" s="111"/>
      <c r="AO218" s="111"/>
      <c r="AP218" s="111"/>
      <c r="AQ218" s="111"/>
      <c r="AR218" s="111"/>
      <c r="AS218" s="111"/>
      <c r="AT218" s="111"/>
      <c r="AU218" s="111"/>
      <c r="AV218" s="111"/>
      <c r="AW218" s="111"/>
      <c r="AX218" s="111"/>
      <c r="AY218" s="111"/>
      <c r="AZ218" s="111"/>
      <c r="BA218" s="111"/>
      <c r="BB218" s="111"/>
      <c r="BC218" s="111"/>
      <c r="BD218" s="111"/>
      <c r="BE218" s="111"/>
      <c r="BF218" s="111"/>
      <c r="BG218" s="111"/>
      <c r="BH218" s="111"/>
      <c r="BI218" s="111"/>
      <c r="BJ218" s="111"/>
      <c r="BK218" s="111"/>
      <c r="BL218" s="111"/>
      <c r="BM218" s="111"/>
      <c r="BN218" s="111"/>
      <c r="BO218" s="111"/>
      <c r="BP218" s="111"/>
      <c r="BQ218" s="111"/>
      <c r="BR218" s="111"/>
      <c r="BS218" s="111"/>
      <c r="BT218" s="111"/>
      <c r="BU218" s="111"/>
      <c r="BV218" s="111"/>
      <c r="BW218" s="111"/>
      <c r="BX218" s="111"/>
      <c r="BY218" s="111"/>
      <c r="BZ218" s="111"/>
      <c r="CA218" s="111"/>
      <c r="CB218" s="111"/>
      <c r="CC218" s="111"/>
      <c r="CD218" s="111"/>
      <c r="CE218" s="111"/>
      <c r="CF218" s="111"/>
      <c r="CG218" s="111"/>
      <c r="CH218" s="111"/>
      <c r="CI218" s="111"/>
      <c r="CJ218" s="111"/>
      <c r="CK218" s="111"/>
      <c r="CL218" s="111"/>
      <c r="CM218" s="111"/>
      <c r="CN218" s="111"/>
    </row>
    <row r="219" spans="1:92" s="113" customFormat="1" ht="14.15" customHeight="1" x14ac:dyDescent="0.35">
      <c r="A219" s="209"/>
      <c r="B219" s="226"/>
      <c r="C219" s="226"/>
      <c r="D219" s="226"/>
      <c r="E219" s="226"/>
      <c r="F219" s="208"/>
      <c r="G219" s="208"/>
      <c r="H219" s="226"/>
      <c r="I219" s="209"/>
      <c r="J219" s="208"/>
      <c r="K219" s="208"/>
      <c r="L219" s="226"/>
      <c r="M219" s="228"/>
      <c r="N219" s="444"/>
      <c r="O219" s="61"/>
      <c r="P219" s="61"/>
      <c r="Q219" s="61"/>
      <c r="R219" s="61"/>
      <c r="S219" s="61"/>
      <c r="T219" s="444"/>
      <c r="U219" s="370"/>
      <c r="V219" s="444"/>
      <c r="W219" s="444"/>
      <c r="X219" s="444"/>
      <c r="Y219" s="444"/>
      <c r="Z219" s="444"/>
      <c r="AA219" s="448"/>
      <c r="AB219" s="444"/>
      <c r="AC219" s="444"/>
      <c r="AD219" s="444"/>
      <c r="AE219" s="444"/>
      <c r="AF219" s="444"/>
      <c r="AG219" s="444"/>
      <c r="AH219" s="444"/>
      <c r="AI219" s="444"/>
      <c r="AJ219" s="444"/>
      <c r="AK219" s="444"/>
      <c r="AL219" s="444"/>
      <c r="AM219" s="111"/>
      <c r="AN219" s="111"/>
      <c r="AO219" s="111"/>
      <c r="AP219" s="111"/>
      <c r="AQ219" s="111"/>
      <c r="AR219" s="111"/>
      <c r="AS219" s="111"/>
      <c r="AT219" s="111"/>
      <c r="AU219" s="111"/>
      <c r="AV219" s="111"/>
      <c r="AW219" s="111"/>
      <c r="AX219" s="111"/>
      <c r="AY219" s="111"/>
      <c r="AZ219" s="111"/>
      <c r="BA219" s="111"/>
      <c r="BB219" s="111"/>
      <c r="BC219" s="111"/>
      <c r="BD219" s="111"/>
      <c r="BE219" s="111"/>
      <c r="BF219" s="111"/>
      <c r="BG219" s="111"/>
      <c r="BH219" s="111"/>
      <c r="BI219" s="111"/>
      <c r="BJ219" s="111"/>
      <c r="BK219" s="111"/>
      <c r="BL219" s="111"/>
      <c r="BM219" s="111"/>
      <c r="BN219" s="111"/>
      <c r="BO219" s="111"/>
      <c r="BP219" s="111"/>
      <c r="BQ219" s="111"/>
      <c r="BR219" s="111"/>
      <c r="BS219" s="111"/>
      <c r="BT219" s="111"/>
      <c r="BU219" s="111"/>
      <c r="BV219" s="111"/>
      <c r="BW219" s="111"/>
      <c r="BX219" s="111"/>
      <c r="BY219" s="111"/>
      <c r="BZ219" s="111"/>
      <c r="CA219" s="111"/>
      <c r="CB219" s="111"/>
      <c r="CC219" s="111"/>
      <c r="CD219" s="111"/>
      <c r="CE219" s="111"/>
      <c r="CF219" s="111"/>
      <c r="CG219" s="111"/>
      <c r="CH219" s="111"/>
      <c r="CI219" s="111"/>
      <c r="CJ219" s="111"/>
      <c r="CK219" s="111"/>
      <c r="CL219" s="111"/>
      <c r="CM219" s="111"/>
      <c r="CN219" s="111"/>
    </row>
    <row r="220" spans="1:92" s="113" customFormat="1" ht="14.15" customHeight="1" thickBot="1" x14ac:dyDescent="0.4">
      <c r="A220" s="209"/>
      <c r="B220" s="226"/>
      <c r="C220" s="226"/>
      <c r="D220" s="226"/>
      <c r="E220" s="226"/>
      <c r="F220" s="208"/>
      <c r="G220" s="208"/>
      <c r="H220" s="252" t="s">
        <v>163</v>
      </c>
      <c r="I220" s="252"/>
      <c r="J220" s="252"/>
      <c r="K220" s="252" t="s">
        <v>157</v>
      </c>
      <c r="L220" s="252" t="s">
        <v>155</v>
      </c>
      <c r="M220" s="253" t="str">
        <f>IF(SUM(M12:M217)=0,"",(SUM(M12:M217)+'Additional Items'!V34))</f>
        <v/>
      </c>
      <c r="N220" s="444"/>
      <c r="O220" s="444"/>
      <c r="P220" s="444"/>
      <c r="Q220" s="444"/>
      <c r="R220" s="444"/>
      <c r="S220" s="444"/>
      <c r="T220" s="370"/>
      <c r="U220" s="370"/>
      <c r="V220" s="444"/>
      <c r="W220" s="444"/>
      <c r="X220" s="444"/>
      <c r="Y220" s="444"/>
      <c r="Z220" s="444"/>
      <c r="AA220" s="444"/>
      <c r="AB220" s="444"/>
      <c r="AC220" s="444"/>
      <c r="AD220" s="444"/>
      <c r="AE220" s="444"/>
      <c r="AF220" s="444"/>
      <c r="AG220" s="444"/>
      <c r="AH220" s="444"/>
      <c r="AI220" s="444"/>
      <c r="AJ220" s="444"/>
      <c r="AK220" s="444"/>
      <c r="AL220" s="444"/>
      <c r="AM220" s="111"/>
      <c r="AN220" s="111"/>
      <c r="AO220" s="111"/>
      <c r="AP220" s="111"/>
      <c r="AQ220" s="111"/>
      <c r="AR220" s="111"/>
      <c r="AS220" s="111"/>
      <c r="AT220" s="111"/>
      <c r="AU220" s="111"/>
      <c r="AV220" s="111"/>
      <c r="AW220" s="111"/>
      <c r="AX220" s="111"/>
      <c r="AY220" s="111"/>
      <c r="AZ220" s="111"/>
      <c r="BA220" s="111"/>
      <c r="BB220" s="111"/>
      <c r="BC220" s="111"/>
      <c r="BD220" s="111"/>
      <c r="BE220" s="111"/>
      <c r="BF220" s="111"/>
      <c r="BG220" s="111"/>
      <c r="BH220" s="111"/>
      <c r="BI220" s="111"/>
      <c r="BJ220" s="111"/>
      <c r="BK220" s="111"/>
      <c r="BL220" s="111"/>
      <c r="BM220" s="111"/>
      <c r="BN220" s="111"/>
      <c r="BO220" s="111"/>
      <c r="BP220" s="111"/>
      <c r="BQ220" s="111"/>
      <c r="BR220" s="111"/>
      <c r="BS220" s="111"/>
      <c r="BT220" s="111"/>
      <c r="BU220" s="111"/>
      <c r="BV220" s="111"/>
      <c r="BW220" s="111"/>
      <c r="BX220" s="111"/>
      <c r="BY220" s="111"/>
      <c r="BZ220" s="111"/>
      <c r="CA220" s="111"/>
      <c r="CB220" s="111"/>
      <c r="CC220" s="111"/>
      <c r="CD220" s="111"/>
      <c r="CE220" s="111"/>
      <c r="CF220" s="111"/>
      <c r="CG220" s="111"/>
      <c r="CH220" s="111"/>
      <c r="CI220" s="111"/>
      <c r="CJ220" s="111"/>
      <c r="CK220" s="111"/>
      <c r="CL220" s="111"/>
      <c r="CM220" s="111"/>
      <c r="CN220" s="111"/>
    </row>
    <row r="221" spans="1:92" s="113" customFormat="1" ht="14.15" customHeight="1" thickTop="1" x14ac:dyDescent="0.35">
      <c r="A221" s="209"/>
      <c r="B221" s="226"/>
      <c r="C221" s="226"/>
      <c r="D221" s="226"/>
      <c r="E221" s="226"/>
      <c r="F221" s="208"/>
      <c r="G221" s="208"/>
      <c r="H221" s="226"/>
      <c r="I221" s="209"/>
      <c r="J221" s="208"/>
      <c r="K221" s="208"/>
      <c r="L221" s="208"/>
      <c r="M221" s="208"/>
      <c r="N221" s="444"/>
      <c r="O221" s="370"/>
      <c r="P221" s="449"/>
      <c r="Q221" s="370"/>
      <c r="R221" s="370"/>
      <c r="S221" s="370"/>
      <c r="T221" s="444"/>
      <c r="U221" s="370"/>
      <c r="V221" s="444"/>
      <c r="W221" s="444"/>
      <c r="X221" s="444"/>
      <c r="Y221" s="444"/>
      <c r="Z221" s="444"/>
      <c r="AA221" s="444"/>
      <c r="AB221" s="444"/>
      <c r="AC221" s="444"/>
      <c r="AD221" s="444"/>
      <c r="AE221" s="444"/>
      <c r="AF221" s="444"/>
      <c r="AG221" s="444"/>
      <c r="AH221" s="444"/>
      <c r="AI221" s="444"/>
      <c r="AJ221" s="444"/>
      <c r="AK221" s="444"/>
      <c r="AL221" s="444"/>
      <c r="AM221" s="111"/>
      <c r="AN221" s="111"/>
      <c r="AO221" s="111"/>
      <c r="AP221" s="111"/>
      <c r="AQ221" s="111"/>
      <c r="AR221" s="111"/>
      <c r="AS221" s="111"/>
      <c r="AT221" s="111"/>
      <c r="AU221" s="111"/>
      <c r="AV221" s="111"/>
      <c r="AW221" s="111"/>
      <c r="AX221" s="111"/>
      <c r="AY221" s="111"/>
      <c r="AZ221" s="111"/>
      <c r="BA221" s="111"/>
      <c r="BB221" s="111"/>
      <c r="BC221" s="111"/>
      <c r="BD221" s="111"/>
      <c r="BE221" s="111"/>
      <c r="BF221" s="111"/>
      <c r="BG221" s="111"/>
      <c r="BH221" s="111"/>
      <c r="BI221" s="111"/>
      <c r="BJ221" s="111"/>
      <c r="BK221" s="111"/>
      <c r="BL221" s="111"/>
      <c r="BM221" s="111"/>
      <c r="BN221" s="111"/>
      <c r="BO221" s="111"/>
      <c r="BP221" s="111"/>
      <c r="BQ221" s="111"/>
      <c r="BR221" s="111"/>
      <c r="BS221" s="111"/>
      <c r="BT221" s="111"/>
      <c r="BU221" s="111"/>
      <c r="BV221" s="111"/>
      <c r="BW221" s="111"/>
      <c r="BX221" s="111"/>
      <c r="BY221" s="111"/>
      <c r="BZ221" s="111"/>
      <c r="CA221" s="111"/>
      <c r="CB221" s="111"/>
      <c r="CC221" s="111"/>
      <c r="CD221" s="111"/>
      <c r="CE221" s="111"/>
      <c r="CF221" s="111"/>
      <c r="CG221" s="111"/>
      <c r="CH221" s="111"/>
      <c r="CI221" s="111"/>
      <c r="CJ221" s="111"/>
      <c r="CK221" s="111"/>
      <c r="CL221" s="111"/>
      <c r="CM221" s="111"/>
      <c r="CN221" s="111"/>
    </row>
    <row r="222" spans="1:92" s="113" customFormat="1" ht="16.5" customHeight="1" thickBot="1" x14ac:dyDescent="0.4">
      <c r="A222" s="209"/>
      <c r="B222" s="222" t="s">
        <v>164</v>
      </c>
      <c r="C222" s="222"/>
      <c r="D222" s="222"/>
      <c r="E222" s="226"/>
      <c r="F222" s="254"/>
      <c r="G222" s="432"/>
      <c r="H222" s="216" t="s">
        <v>165</v>
      </c>
      <c r="I222" s="208"/>
      <c r="J222" s="433"/>
      <c r="K222" s="216" t="s">
        <v>157</v>
      </c>
      <c r="L222" s="247" t="s">
        <v>155</v>
      </c>
      <c r="M222" s="434"/>
      <c r="N222" s="444"/>
      <c r="O222" s="444"/>
      <c r="P222" s="444"/>
      <c r="Q222" s="444"/>
      <c r="R222" s="444"/>
      <c r="S222" s="444"/>
      <c r="T222" s="444"/>
      <c r="U222" s="370"/>
      <c r="V222" s="444"/>
      <c r="W222" s="444"/>
      <c r="X222" s="444"/>
      <c r="Y222" s="444"/>
      <c r="Z222" s="444"/>
      <c r="AA222" s="444"/>
      <c r="AB222" s="444"/>
      <c r="AC222" s="444"/>
      <c r="AD222" s="444"/>
      <c r="AE222" s="444"/>
      <c r="AF222" s="444"/>
      <c r="AG222" s="444"/>
      <c r="AH222" s="444"/>
      <c r="AI222" s="444"/>
      <c r="AJ222" s="444"/>
      <c r="AK222" s="444"/>
      <c r="AL222" s="444"/>
      <c r="AM222" s="111"/>
      <c r="AN222" s="111"/>
      <c r="AO222" s="111"/>
      <c r="AP222" s="111"/>
      <c r="AQ222" s="111"/>
      <c r="AR222" s="111"/>
      <c r="AS222" s="111"/>
      <c r="AT222" s="111"/>
      <c r="AU222" s="111"/>
      <c r="AV222" s="111"/>
      <c r="AW222" s="111"/>
      <c r="AX222" s="111"/>
      <c r="AY222" s="111"/>
      <c r="AZ222" s="111"/>
      <c r="BA222" s="111"/>
      <c r="BB222" s="111"/>
      <c r="BC222" s="111"/>
      <c r="BD222" s="111"/>
      <c r="BE222" s="111"/>
      <c r="BF222" s="111"/>
      <c r="BG222" s="111"/>
      <c r="BH222" s="111"/>
      <c r="BI222" s="111"/>
      <c r="BJ222" s="111"/>
      <c r="BK222" s="111"/>
      <c r="BL222" s="111"/>
      <c r="BM222" s="111"/>
      <c r="BN222" s="111"/>
      <c r="BO222" s="111"/>
      <c r="BP222" s="111"/>
      <c r="BQ222" s="111"/>
      <c r="BR222" s="111"/>
      <c r="BS222" s="111"/>
      <c r="BT222" s="111"/>
      <c r="BU222" s="111"/>
      <c r="BV222" s="111"/>
      <c r="BW222" s="111"/>
      <c r="BX222" s="111"/>
      <c r="BY222" s="111"/>
      <c r="BZ222" s="111"/>
      <c r="CA222" s="111"/>
      <c r="CB222" s="111"/>
      <c r="CC222" s="111"/>
      <c r="CD222" s="111"/>
      <c r="CE222" s="111"/>
      <c r="CF222" s="111"/>
      <c r="CG222" s="111"/>
      <c r="CH222" s="111"/>
      <c r="CI222" s="111"/>
      <c r="CJ222" s="111"/>
      <c r="CK222" s="111"/>
      <c r="CL222" s="111"/>
      <c r="CM222" s="111"/>
      <c r="CN222" s="111"/>
    </row>
    <row r="223" spans="1:92" s="113" customFormat="1" ht="14.15" customHeight="1" thickTop="1" x14ac:dyDescent="0.35">
      <c r="A223" s="111"/>
      <c r="B223" s="111"/>
      <c r="C223" s="246"/>
      <c r="D223" s="246"/>
      <c r="E223" s="246"/>
      <c r="F223" s="211"/>
      <c r="G223" s="211"/>
      <c r="H223" s="226"/>
      <c r="I223" s="209"/>
      <c r="J223" s="208"/>
      <c r="K223" s="208"/>
      <c r="L223" s="226"/>
      <c r="M223" s="208"/>
      <c r="N223" s="444"/>
      <c r="O223" s="444"/>
      <c r="P223" s="444"/>
      <c r="Q223" s="444"/>
      <c r="R223" s="444"/>
      <c r="S223" s="444"/>
      <c r="T223" s="444"/>
      <c r="U223" s="370"/>
      <c r="V223" s="444"/>
      <c r="W223" s="444"/>
      <c r="X223" s="444"/>
      <c r="Y223" s="444"/>
      <c r="Z223" s="444"/>
      <c r="AA223" s="444"/>
      <c r="AB223" s="444"/>
      <c r="AC223" s="444"/>
      <c r="AD223" s="444"/>
      <c r="AE223" s="444"/>
      <c r="AF223" s="444"/>
      <c r="AG223" s="444"/>
      <c r="AH223" s="444"/>
      <c r="AI223" s="444"/>
      <c r="AJ223" s="444"/>
      <c r="AK223" s="444"/>
      <c r="AL223" s="444"/>
      <c r="AM223" s="111"/>
      <c r="AN223" s="111"/>
      <c r="AO223" s="111"/>
      <c r="AP223" s="111"/>
      <c r="AQ223" s="111"/>
      <c r="AR223" s="111"/>
      <c r="AS223" s="111"/>
      <c r="AT223" s="111"/>
      <c r="AU223" s="111"/>
      <c r="AV223" s="111"/>
      <c r="AW223" s="111"/>
      <c r="AX223" s="111"/>
      <c r="AY223" s="111"/>
      <c r="AZ223" s="111"/>
      <c r="BA223" s="111"/>
      <c r="BB223" s="111"/>
      <c r="BC223" s="111"/>
      <c r="BD223" s="111"/>
      <c r="BE223" s="111"/>
      <c r="BF223" s="111"/>
      <c r="BG223" s="111"/>
      <c r="BH223" s="111"/>
      <c r="BI223" s="111"/>
      <c r="BJ223" s="111"/>
      <c r="BK223" s="111"/>
      <c r="BL223" s="111"/>
      <c r="BM223" s="111"/>
      <c r="BN223" s="111"/>
      <c r="BO223" s="111"/>
      <c r="BP223" s="111"/>
      <c r="BQ223" s="111"/>
      <c r="BR223" s="111"/>
      <c r="BS223" s="111"/>
      <c r="BT223" s="111"/>
      <c r="BU223" s="111"/>
      <c r="BV223" s="111"/>
      <c r="BW223" s="111"/>
      <c r="BX223" s="111"/>
      <c r="BY223" s="111"/>
      <c r="BZ223" s="111"/>
      <c r="CA223" s="111"/>
      <c r="CB223" s="111"/>
      <c r="CC223" s="111"/>
      <c r="CD223" s="111"/>
      <c r="CE223" s="111"/>
      <c r="CF223" s="111"/>
      <c r="CG223" s="111"/>
      <c r="CH223" s="111"/>
      <c r="CI223" s="111"/>
      <c r="CJ223" s="111"/>
      <c r="CK223" s="111"/>
      <c r="CL223" s="111"/>
      <c r="CM223" s="111"/>
      <c r="CN223" s="111"/>
    </row>
    <row r="224" spans="1:92" s="113" customFormat="1" ht="34.5" customHeight="1" thickBot="1" x14ac:dyDescent="0.4">
      <c r="A224" s="209"/>
      <c r="B224" s="226"/>
      <c r="C224" s="226"/>
      <c r="D224" s="226"/>
      <c r="E224" s="226"/>
      <c r="F224" s="208"/>
      <c r="G224" s="208"/>
      <c r="H224" s="255" t="s">
        <v>166</v>
      </c>
      <c r="I224" s="558"/>
      <c r="J224" s="558"/>
      <c r="K224" s="558"/>
      <c r="L224" s="558"/>
      <c r="M224" s="558"/>
      <c r="N224" s="444"/>
      <c r="O224" s="444"/>
      <c r="P224" s="444"/>
      <c r="Q224" s="444"/>
      <c r="R224" s="444"/>
      <c r="S224" s="444"/>
      <c r="T224" s="444"/>
      <c r="U224" s="444"/>
      <c r="V224" s="444"/>
      <c r="W224" s="444"/>
      <c r="X224" s="444"/>
      <c r="Y224" s="444"/>
      <c r="Z224" s="444"/>
      <c r="AA224" s="444"/>
      <c r="AB224" s="444"/>
      <c r="AC224" s="444"/>
      <c r="AD224" s="444"/>
      <c r="AE224" s="444"/>
      <c r="AF224" s="444"/>
      <c r="AG224" s="444"/>
      <c r="AH224" s="444"/>
      <c r="AI224" s="444"/>
      <c r="AJ224" s="444"/>
      <c r="AK224" s="444"/>
      <c r="AL224" s="444"/>
      <c r="AM224" s="111"/>
      <c r="AN224" s="111"/>
      <c r="AO224" s="111"/>
      <c r="AP224" s="111"/>
      <c r="AQ224" s="111"/>
      <c r="AR224" s="111"/>
      <c r="AS224" s="111"/>
      <c r="AT224" s="111"/>
      <c r="AU224" s="111"/>
      <c r="AV224" s="111"/>
      <c r="AW224" s="111"/>
      <c r="AX224" s="111"/>
      <c r="AY224" s="111"/>
      <c r="AZ224" s="111"/>
      <c r="BA224" s="111"/>
      <c r="BB224" s="111"/>
      <c r="BC224" s="111"/>
      <c r="BD224" s="111"/>
      <c r="BE224" s="111"/>
      <c r="BF224" s="111"/>
      <c r="BG224" s="111"/>
      <c r="BH224" s="111"/>
      <c r="BI224" s="111"/>
      <c r="BJ224" s="111"/>
      <c r="BK224" s="111"/>
      <c r="BL224" s="111"/>
      <c r="BM224" s="111"/>
      <c r="BN224" s="111"/>
      <c r="BO224" s="111"/>
      <c r="BP224" s="111"/>
      <c r="BQ224" s="111"/>
      <c r="BR224" s="111"/>
      <c r="BS224" s="111"/>
      <c r="BT224" s="111"/>
      <c r="BU224" s="111"/>
      <c r="BV224" s="111"/>
      <c r="BW224" s="111"/>
      <c r="BX224" s="111"/>
      <c r="BY224" s="111"/>
      <c r="BZ224" s="111"/>
      <c r="CA224" s="111"/>
      <c r="CB224" s="111"/>
      <c r="CC224" s="111"/>
      <c r="CD224" s="111"/>
      <c r="CE224" s="111"/>
      <c r="CF224" s="111"/>
      <c r="CG224" s="111"/>
      <c r="CH224" s="111"/>
      <c r="CI224" s="111"/>
      <c r="CJ224" s="111"/>
      <c r="CK224" s="111"/>
      <c r="CL224" s="111"/>
      <c r="CM224" s="111"/>
      <c r="CN224" s="111"/>
    </row>
    <row r="225" spans="1:92" s="113" customFormat="1" ht="34.5" customHeight="1" thickBot="1" x14ac:dyDescent="0.4">
      <c r="A225" s="209"/>
      <c r="B225" s="226"/>
      <c r="C225" s="226"/>
      <c r="D225" s="226"/>
      <c r="E225" s="226"/>
      <c r="F225" s="208"/>
      <c r="G225" s="208"/>
      <c r="H225" s="255" t="s">
        <v>167</v>
      </c>
      <c r="I225" s="545"/>
      <c r="J225" s="545"/>
      <c r="K225" s="545"/>
      <c r="L225" s="545"/>
      <c r="M225" s="545"/>
      <c r="N225" s="444"/>
      <c r="O225" s="444"/>
      <c r="P225" s="444"/>
      <c r="Q225" s="444"/>
      <c r="R225" s="444"/>
      <c r="S225" s="444"/>
      <c r="T225" s="444"/>
      <c r="U225" s="444"/>
      <c r="V225" s="444"/>
      <c r="W225" s="444"/>
      <c r="X225" s="444"/>
      <c r="Y225" s="444"/>
      <c r="Z225" s="444"/>
      <c r="AA225" s="444"/>
      <c r="AB225" s="444"/>
      <c r="AC225" s="444"/>
      <c r="AD225" s="444"/>
      <c r="AE225" s="444"/>
      <c r="AF225" s="444"/>
      <c r="AG225" s="444"/>
      <c r="AH225" s="444"/>
      <c r="AI225" s="444"/>
      <c r="AJ225" s="444"/>
      <c r="AK225" s="444"/>
      <c r="AL225" s="444"/>
      <c r="AM225" s="111"/>
      <c r="AN225" s="111"/>
      <c r="AO225" s="111"/>
      <c r="AP225" s="111"/>
      <c r="AQ225" s="111"/>
      <c r="AR225" s="111"/>
      <c r="AS225" s="111"/>
      <c r="AT225" s="111"/>
      <c r="AU225" s="111"/>
      <c r="AV225" s="111"/>
      <c r="AW225" s="111"/>
      <c r="AX225" s="111"/>
      <c r="AY225" s="111"/>
      <c r="AZ225" s="111"/>
      <c r="BA225" s="111"/>
      <c r="BB225" s="111"/>
      <c r="BC225" s="111"/>
      <c r="BD225" s="111"/>
      <c r="BE225" s="111"/>
      <c r="BF225" s="111"/>
      <c r="BG225" s="111"/>
      <c r="BH225" s="111"/>
      <c r="BI225" s="111"/>
      <c r="BJ225" s="111"/>
      <c r="BK225" s="111"/>
      <c r="BL225" s="111"/>
      <c r="BM225" s="111"/>
      <c r="BN225" s="111"/>
      <c r="BO225" s="111"/>
      <c r="BP225" s="111"/>
      <c r="BQ225" s="111"/>
      <c r="BR225" s="111"/>
      <c r="BS225" s="111"/>
      <c r="BT225" s="111"/>
      <c r="BU225" s="111"/>
      <c r="BV225" s="111"/>
      <c r="BW225" s="111"/>
      <c r="BX225" s="111"/>
      <c r="BY225" s="111"/>
      <c r="BZ225" s="111"/>
      <c r="CA225" s="111"/>
      <c r="CB225" s="111"/>
      <c r="CC225" s="111"/>
      <c r="CD225" s="111"/>
      <c r="CE225" s="111"/>
      <c r="CF225" s="111"/>
      <c r="CG225" s="111"/>
      <c r="CH225" s="111"/>
      <c r="CI225" s="111"/>
      <c r="CJ225" s="111"/>
      <c r="CK225" s="111"/>
      <c r="CL225" s="111"/>
      <c r="CM225" s="111"/>
      <c r="CN225" s="111"/>
    </row>
    <row r="226" spans="1:92" s="113" customFormat="1" ht="34.5" customHeight="1" thickBot="1" x14ac:dyDescent="0.4">
      <c r="A226" s="209"/>
      <c r="B226" s="226"/>
      <c r="C226" s="226"/>
      <c r="D226" s="226"/>
      <c r="E226" s="226"/>
      <c r="F226" s="208"/>
      <c r="G226" s="208"/>
      <c r="H226" s="256" t="s">
        <v>168</v>
      </c>
      <c r="I226" s="545"/>
      <c r="J226" s="545"/>
      <c r="K226" s="545"/>
      <c r="L226" s="545"/>
      <c r="M226" s="545"/>
      <c r="N226" s="444"/>
      <c r="O226" s="444"/>
      <c r="P226" s="444"/>
      <c r="Q226" s="444"/>
      <c r="R226" s="444"/>
      <c r="S226" s="444"/>
      <c r="T226" s="444"/>
      <c r="U226" s="444"/>
      <c r="V226" s="444"/>
      <c r="W226" s="444"/>
      <c r="X226" s="444"/>
      <c r="Y226" s="444"/>
      <c r="Z226" s="444"/>
      <c r="AA226" s="444"/>
      <c r="AB226" s="444"/>
      <c r="AC226" s="444"/>
      <c r="AD226" s="444"/>
      <c r="AE226" s="444"/>
      <c r="AF226" s="444"/>
      <c r="AG226" s="444"/>
      <c r="AH226" s="444"/>
      <c r="AI226" s="444"/>
      <c r="AJ226" s="444"/>
      <c r="AK226" s="444"/>
      <c r="AL226" s="444"/>
      <c r="AM226" s="111"/>
      <c r="AN226" s="111"/>
      <c r="AO226" s="111"/>
      <c r="AP226" s="111"/>
      <c r="AQ226" s="111"/>
      <c r="AR226" s="111"/>
      <c r="AS226" s="111"/>
      <c r="AT226" s="111"/>
      <c r="AU226" s="111"/>
      <c r="AV226" s="111"/>
      <c r="AW226" s="111"/>
      <c r="AX226" s="111"/>
      <c r="AY226" s="111"/>
      <c r="AZ226" s="111"/>
      <c r="BA226" s="111"/>
      <c r="BB226" s="111"/>
      <c r="BC226" s="111"/>
      <c r="BD226" s="111"/>
      <c r="BE226" s="111"/>
      <c r="BF226" s="111"/>
      <c r="BG226" s="111"/>
      <c r="BH226" s="111"/>
      <c r="BI226" s="111"/>
      <c r="BJ226" s="111"/>
      <c r="BK226" s="111"/>
      <c r="BL226" s="111"/>
      <c r="BM226" s="111"/>
      <c r="BN226" s="111"/>
      <c r="BO226" s="111"/>
      <c r="BP226" s="111"/>
      <c r="BQ226" s="111"/>
      <c r="BR226" s="111"/>
      <c r="BS226" s="111"/>
      <c r="BT226" s="111"/>
      <c r="BU226" s="111"/>
      <c r="BV226" s="111"/>
      <c r="BW226" s="111"/>
      <c r="BX226" s="111"/>
      <c r="BY226" s="111"/>
      <c r="BZ226" s="111"/>
      <c r="CA226" s="111"/>
      <c r="CB226" s="111"/>
      <c r="CC226" s="111"/>
      <c r="CD226" s="111"/>
      <c r="CE226" s="111"/>
      <c r="CF226" s="111"/>
      <c r="CG226" s="111"/>
      <c r="CH226" s="111"/>
      <c r="CI226" s="111"/>
      <c r="CJ226" s="111"/>
      <c r="CK226" s="111"/>
      <c r="CL226" s="111"/>
      <c r="CM226" s="111"/>
      <c r="CN226" s="111"/>
    </row>
    <row r="227" spans="1:92" s="61" customFormat="1" ht="14" x14ac:dyDescent="0.3">
      <c r="A227" s="454"/>
      <c r="B227" s="455"/>
      <c r="C227" s="455"/>
      <c r="D227" s="455"/>
      <c r="E227" s="455"/>
      <c r="F227" s="456"/>
      <c r="G227" s="456"/>
      <c r="H227" s="455"/>
      <c r="I227" s="454"/>
      <c r="J227" s="456"/>
      <c r="K227" s="456"/>
      <c r="L227" s="455"/>
      <c r="M227" s="456"/>
      <c r="O227" s="444"/>
      <c r="P227" s="444"/>
      <c r="Q227" s="444"/>
      <c r="R227" s="444"/>
      <c r="S227" s="444"/>
      <c r="T227" s="444"/>
      <c r="U227" s="444"/>
    </row>
    <row r="228" spans="1:92" s="61" customFormat="1" ht="14" x14ac:dyDescent="0.3">
      <c r="A228" s="454"/>
      <c r="B228" s="455"/>
      <c r="C228" s="455"/>
      <c r="D228" s="455"/>
      <c r="E228" s="455"/>
      <c r="F228" s="456"/>
      <c r="G228" s="456"/>
      <c r="H228" s="455"/>
      <c r="I228" s="454"/>
      <c r="J228" s="456"/>
      <c r="K228" s="456"/>
      <c r="L228" s="455"/>
      <c r="M228" s="456"/>
      <c r="O228" s="444"/>
      <c r="P228" s="444"/>
      <c r="Q228" s="444"/>
      <c r="R228" s="444"/>
      <c r="S228" s="444"/>
      <c r="T228" s="444"/>
      <c r="U228" s="444"/>
    </row>
    <row r="229" spans="1:92" s="61" customFormat="1" ht="14" x14ac:dyDescent="0.3">
      <c r="A229" s="454"/>
      <c r="B229" s="455"/>
      <c r="C229" s="455"/>
      <c r="D229" s="455"/>
      <c r="E229" s="455"/>
      <c r="F229" s="456"/>
      <c r="G229" s="456"/>
      <c r="H229" s="455"/>
      <c r="I229" s="454"/>
      <c r="J229" s="456"/>
      <c r="K229" s="456"/>
      <c r="L229" s="455"/>
      <c r="M229" s="456"/>
      <c r="O229" s="444"/>
      <c r="P229" s="444"/>
      <c r="Q229" s="444"/>
      <c r="R229" s="444"/>
      <c r="S229" s="444"/>
      <c r="T229" s="444"/>
    </row>
    <row r="230" spans="1:92" s="61" customFormat="1" ht="14" x14ac:dyDescent="0.3">
      <c r="A230" s="454"/>
      <c r="B230" s="455"/>
      <c r="C230" s="455"/>
      <c r="D230" s="455"/>
      <c r="E230" s="455"/>
      <c r="F230" s="456"/>
      <c r="G230" s="456"/>
      <c r="H230" s="455"/>
      <c r="I230" s="454"/>
      <c r="J230" s="456"/>
      <c r="K230" s="456"/>
      <c r="L230" s="455"/>
      <c r="M230" s="456"/>
      <c r="O230" s="444"/>
      <c r="P230" s="444"/>
      <c r="Q230" s="444"/>
      <c r="R230" s="444"/>
      <c r="S230" s="444"/>
      <c r="T230" s="444"/>
    </row>
    <row r="231" spans="1:92" s="61" customFormat="1" ht="14" x14ac:dyDescent="0.3">
      <c r="A231" s="454"/>
      <c r="B231" s="455"/>
      <c r="C231" s="455"/>
      <c r="D231" s="455"/>
      <c r="E231" s="455"/>
      <c r="F231" s="456"/>
      <c r="G231" s="456"/>
      <c r="H231" s="455"/>
      <c r="I231" s="454"/>
      <c r="J231" s="456"/>
      <c r="K231" s="456"/>
      <c r="L231" s="455"/>
      <c r="M231" s="456"/>
      <c r="O231" s="444"/>
      <c r="P231" s="444"/>
      <c r="Q231" s="444"/>
      <c r="R231" s="444"/>
      <c r="S231" s="444"/>
    </row>
    <row r="232" spans="1:92" s="61" customFormat="1" ht="14" x14ac:dyDescent="0.3">
      <c r="A232" s="454"/>
      <c r="B232" s="455"/>
      <c r="C232" s="455"/>
      <c r="D232" s="455"/>
      <c r="E232" s="455"/>
      <c r="F232" s="456"/>
      <c r="G232" s="456"/>
      <c r="H232" s="455"/>
      <c r="I232" s="454"/>
      <c r="J232" s="456"/>
      <c r="K232" s="456"/>
      <c r="L232" s="455"/>
      <c r="M232" s="456"/>
      <c r="O232" s="444"/>
      <c r="P232" s="444"/>
      <c r="Q232" s="444"/>
      <c r="R232" s="444"/>
      <c r="S232" s="444"/>
    </row>
    <row r="233" spans="1:92" s="61" customFormat="1" x14ac:dyDescent="0.25">
      <c r="A233" s="454"/>
      <c r="B233" s="455"/>
      <c r="C233" s="455"/>
      <c r="D233" s="455"/>
      <c r="E233" s="455"/>
      <c r="F233" s="456"/>
      <c r="G233" s="456"/>
      <c r="H233" s="455"/>
      <c r="I233" s="454"/>
      <c r="J233" s="456"/>
      <c r="K233" s="456"/>
      <c r="L233" s="455"/>
      <c r="M233" s="456"/>
    </row>
    <row r="234" spans="1:92" s="61" customFormat="1" x14ac:dyDescent="0.25">
      <c r="A234" s="454"/>
      <c r="B234" s="455"/>
      <c r="C234" s="455"/>
      <c r="D234" s="455"/>
      <c r="E234" s="455"/>
      <c r="F234" s="456"/>
      <c r="G234" s="456"/>
      <c r="H234" s="455"/>
      <c r="I234" s="454"/>
      <c r="J234" s="456"/>
      <c r="K234" s="456"/>
      <c r="L234" s="455"/>
      <c r="M234" s="456"/>
    </row>
    <row r="235" spans="1:92" s="61" customFormat="1" x14ac:dyDescent="0.25">
      <c r="A235" s="454"/>
      <c r="B235" s="455"/>
      <c r="C235" s="455"/>
      <c r="D235" s="455"/>
      <c r="E235" s="455"/>
      <c r="F235" s="456"/>
      <c r="G235" s="456"/>
      <c r="H235" s="455"/>
      <c r="I235" s="454"/>
      <c r="J235" s="456"/>
      <c r="K235" s="456"/>
      <c r="L235" s="455"/>
      <c r="M235" s="456"/>
    </row>
    <row r="236" spans="1:92" s="61" customFormat="1" x14ac:dyDescent="0.25">
      <c r="A236" s="454"/>
      <c r="B236" s="455"/>
      <c r="C236" s="455"/>
      <c r="D236" s="455"/>
      <c r="E236" s="455"/>
      <c r="F236" s="456"/>
      <c r="G236" s="456"/>
      <c r="H236" s="455"/>
      <c r="I236" s="454"/>
      <c r="J236" s="456"/>
      <c r="K236" s="456"/>
      <c r="L236" s="455"/>
      <c r="M236" s="456"/>
    </row>
    <row r="237" spans="1:92" s="61" customFormat="1" x14ac:dyDescent="0.25">
      <c r="A237" s="454"/>
      <c r="B237" s="455"/>
      <c r="C237" s="455"/>
      <c r="D237" s="455"/>
      <c r="E237" s="455"/>
      <c r="F237" s="456"/>
      <c r="G237" s="456"/>
      <c r="H237" s="455"/>
      <c r="I237" s="454"/>
      <c r="J237" s="456"/>
      <c r="K237" s="456"/>
      <c r="L237" s="455"/>
      <c r="M237" s="456"/>
    </row>
    <row r="238" spans="1:92" s="61" customFormat="1" x14ac:dyDescent="0.25">
      <c r="A238" s="454"/>
      <c r="B238" s="455"/>
      <c r="C238" s="455"/>
      <c r="D238" s="455"/>
      <c r="E238" s="455"/>
      <c r="F238" s="456"/>
      <c r="G238" s="456"/>
      <c r="H238" s="455"/>
      <c r="I238" s="454"/>
      <c r="J238" s="456"/>
      <c r="K238" s="456"/>
      <c r="L238" s="455"/>
      <c r="M238" s="456"/>
    </row>
    <row r="239" spans="1:92" s="61" customFormat="1" x14ac:dyDescent="0.25">
      <c r="A239" s="454"/>
      <c r="B239" s="455"/>
      <c r="C239" s="455"/>
      <c r="D239" s="455"/>
      <c r="E239" s="455"/>
      <c r="F239" s="456"/>
      <c r="G239" s="456"/>
      <c r="H239" s="455"/>
      <c r="I239" s="454"/>
      <c r="J239" s="456"/>
      <c r="K239" s="456"/>
      <c r="L239" s="455"/>
      <c r="M239" s="456"/>
    </row>
    <row r="240" spans="1:92" s="61" customFormat="1" x14ac:dyDescent="0.25">
      <c r="A240" s="454"/>
      <c r="B240" s="455"/>
      <c r="C240" s="455"/>
      <c r="D240" s="455"/>
      <c r="E240" s="455"/>
      <c r="F240" s="456"/>
      <c r="G240" s="456"/>
      <c r="H240" s="455"/>
      <c r="I240" s="454"/>
      <c r="J240" s="456"/>
      <c r="K240" s="456"/>
      <c r="L240" s="455"/>
      <c r="M240" s="456"/>
    </row>
    <row r="241" spans="1:13" x14ac:dyDescent="0.25">
      <c r="A241" s="454"/>
      <c r="B241" s="455"/>
      <c r="C241" s="455"/>
      <c r="D241" s="455"/>
      <c r="E241" s="455"/>
      <c r="F241" s="456"/>
      <c r="G241" s="456"/>
      <c r="H241" s="455"/>
      <c r="I241" s="454"/>
      <c r="J241" s="456"/>
      <c r="K241" s="456"/>
      <c r="L241" s="455"/>
      <c r="M241" s="456"/>
    </row>
    <row r="242" spans="1:13" x14ac:dyDescent="0.25">
      <c r="A242" s="454"/>
      <c r="B242" s="455"/>
      <c r="C242" s="455"/>
      <c r="D242" s="455"/>
      <c r="E242" s="455"/>
      <c r="F242" s="456"/>
      <c r="G242" s="456"/>
      <c r="H242" s="455"/>
      <c r="I242" s="454"/>
      <c r="J242" s="456"/>
      <c r="K242" s="456"/>
      <c r="L242" s="455"/>
      <c r="M242" s="456"/>
    </row>
    <row r="243" spans="1:13" x14ac:dyDescent="0.25">
      <c r="A243" s="454"/>
      <c r="B243" s="455"/>
      <c r="C243" s="455"/>
      <c r="D243" s="455"/>
      <c r="E243" s="455"/>
      <c r="F243" s="456"/>
      <c r="G243" s="456"/>
      <c r="H243" s="455"/>
      <c r="I243" s="454"/>
      <c r="J243" s="456"/>
      <c r="K243" s="456"/>
      <c r="L243" s="455"/>
      <c r="M243" s="456"/>
    </row>
    <row r="244" spans="1:13" x14ac:dyDescent="0.25">
      <c r="A244" s="454"/>
      <c r="B244" s="455"/>
      <c r="C244" s="455"/>
      <c r="D244" s="455"/>
      <c r="E244" s="455"/>
      <c r="F244" s="456"/>
      <c r="G244" s="456"/>
      <c r="H244" s="455"/>
      <c r="I244" s="454"/>
      <c r="J244" s="456"/>
      <c r="K244" s="456"/>
      <c r="L244" s="455"/>
      <c r="M244" s="456"/>
    </row>
    <row r="245" spans="1:13" x14ac:dyDescent="0.25">
      <c r="A245" s="454"/>
      <c r="B245" s="455"/>
      <c r="C245" s="455"/>
      <c r="D245" s="455"/>
      <c r="E245" s="455"/>
      <c r="F245" s="456"/>
      <c r="G245" s="456"/>
      <c r="H245" s="455"/>
      <c r="I245" s="454"/>
      <c r="J245" s="456"/>
      <c r="K245" s="456"/>
      <c r="L245" s="455"/>
      <c r="M245" s="456"/>
    </row>
    <row r="246" spans="1:13" x14ac:dyDescent="0.25">
      <c r="A246" s="454"/>
      <c r="B246" s="455"/>
      <c r="C246" s="455"/>
      <c r="D246" s="455"/>
      <c r="E246" s="455"/>
      <c r="F246" s="456"/>
      <c r="G246" s="456"/>
      <c r="H246" s="455"/>
      <c r="I246" s="454"/>
      <c r="J246" s="456"/>
      <c r="K246" s="456"/>
      <c r="L246" s="455"/>
      <c r="M246" s="456"/>
    </row>
    <row r="247" spans="1:13" x14ac:dyDescent="0.25">
      <c r="A247" s="454"/>
      <c r="B247" s="455"/>
      <c r="C247" s="455"/>
      <c r="D247" s="455"/>
      <c r="E247" s="455"/>
      <c r="F247" s="456"/>
      <c r="G247" s="456"/>
      <c r="H247" s="455"/>
      <c r="I247" s="454"/>
      <c r="J247" s="456"/>
      <c r="K247" s="456"/>
      <c r="L247" s="455"/>
      <c r="M247" s="456"/>
    </row>
    <row r="248" spans="1:13" x14ac:dyDescent="0.25">
      <c r="A248" s="454"/>
      <c r="B248" s="455"/>
      <c r="C248" s="455"/>
      <c r="D248" s="455"/>
      <c r="E248" s="455"/>
      <c r="F248" s="456"/>
      <c r="G248" s="456"/>
      <c r="H248" s="455"/>
      <c r="I248" s="454"/>
      <c r="J248" s="456"/>
      <c r="K248" s="456"/>
      <c r="L248" s="455"/>
      <c r="M248" s="456"/>
    </row>
    <row r="249" spans="1:13" x14ac:dyDescent="0.25">
      <c r="A249" s="454"/>
      <c r="B249" s="455"/>
      <c r="C249" s="455"/>
      <c r="D249" s="455"/>
      <c r="E249" s="455"/>
      <c r="F249" s="456"/>
      <c r="G249" s="456"/>
      <c r="H249" s="455"/>
      <c r="I249" s="454"/>
      <c r="J249" s="456"/>
      <c r="K249" s="456"/>
      <c r="L249" s="455"/>
      <c r="M249" s="456"/>
    </row>
    <row r="250" spans="1:13" x14ac:dyDescent="0.25">
      <c r="A250" s="454"/>
      <c r="B250" s="455"/>
      <c r="C250" s="455"/>
      <c r="D250" s="455"/>
      <c r="E250" s="455"/>
      <c r="F250" s="456"/>
      <c r="G250" s="456"/>
      <c r="H250" s="455"/>
      <c r="I250" s="454"/>
      <c r="J250" s="456"/>
      <c r="K250" s="456"/>
      <c r="L250" s="455"/>
      <c r="M250" s="456"/>
    </row>
    <row r="251" spans="1:13" x14ac:dyDescent="0.25">
      <c r="A251" s="454"/>
      <c r="B251" s="455"/>
      <c r="C251" s="455"/>
      <c r="D251" s="455"/>
      <c r="E251" s="455"/>
      <c r="F251" s="456"/>
      <c r="G251" s="456"/>
      <c r="H251" s="455"/>
      <c r="I251" s="454"/>
      <c r="J251" s="456"/>
      <c r="K251" s="456"/>
      <c r="L251" s="455"/>
      <c r="M251" s="456"/>
    </row>
    <row r="252" spans="1:13" x14ac:dyDescent="0.25">
      <c r="A252" s="454"/>
      <c r="B252" s="455"/>
      <c r="C252" s="455"/>
      <c r="D252" s="455"/>
      <c r="E252" s="455"/>
      <c r="F252" s="456"/>
      <c r="G252" s="456"/>
      <c r="H252" s="455"/>
      <c r="I252" s="454"/>
      <c r="J252" s="456"/>
      <c r="K252" s="456"/>
      <c r="L252" s="455"/>
      <c r="M252" s="456"/>
    </row>
    <row r="253" spans="1:13" x14ac:dyDescent="0.25">
      <c r="A253" s="454"/>
      <c r="B253" s="455"/>
      <c r="C253" s="455"/>
      <c r="D253" s="455"/>
      <c r="E253" s="455"/>
      <c r="F253" s="456"/>
      <c r="G253" s="456"/>
      <c r="H253" s="455"/>
      <c r="I253" s="454"/>
      <c r="J253" s="456"/>
      <c r="K253" s="456"/>
      <c r="L253" s="455"/>
      <c r="M253" s="456"/>
    </row>
    <row r="254" spans="1:13" x14ac:dyDescent="0.25">
      <c r="A254" s="454"/>
      <c r="B254" s="455"/>
      <c r="C254" s="455"/>
      <c r="D254" s="455"/>
      <c r="E254" s="455"/>
      <c r="F254" s="456"/>
      <c r="G254" s="456"/>
      <c r="H254" s="455"/>
      <c r="I254" s="454"/>
      <c r="J254" s="456"/>
      <c r="K254" s="456"/>
      <c r="L254" s="455"/>
      <c r="M254" s="456"/>
    </row>
    <row r="255" spans="1:13" x14ac:dyDescent="0.25">
      <c r="A255" s="454"/>
      <c r="B255" s="455"/>
      <c r="C255" s="455"/>
      <c r="D255" s="455"/>
      <c r="E255" s="455"/>
      <c r="F255" s="456"/>
      <c r="G255" s="456"/>
      <c r="H255" s="455"/>
      <c r="I255" s="454"/>
      <c r="J255" s="456"/>
      <c r="K255" s="456"/>
      <c r="L255" s="455"/>
      <c r="M255" s="456"/>
    </row>
    <row r="256" spans="1:13" x14ac:dyDescent="0.25">
      <c r="A256" s="454"/>
      <c r="B256" s="455"/>
      <c r="C256" s="455"/>
      <c r="D256" s="455"/>
      <c r="E256" s="455"/>
      <c r="F256" s="456"/>
      <c r="G256" s="456"/>
      <c r="H256" s="455"/>
      <c r="I256" s="454"/>
      <c r="J256" s="456"/>
      <c r="K256" s="456"/>
      <c r="L256" s="455"/>
      <c r="M256" s="456"/>
    </row>
    <row r="257" spans="1:13" x14ac:dyDescent="0.25">
      <c r="A257" s="454"/>
      <c r="B257" s="455"/>
      <c r="C257" s="455"/>
      <c r="D257" s="455"/>
      <c r="E257" s="455"/>
      <c r="F257" s="456"/>
      <c r="G257" s="456"/>
      <c r="H257" s="455"/>
      <c r="I257" s="454"/>
      <c r="J257" s="456"/>
      <c r="K257" s="456"/>
      <c r="L257" s="455"/>
      <c r="M257" s="456"/>
    </row>
    <row r="258" spans="1:13" x14ac:dyDescent="0.25">
      <c r="A258" s="454"/>
      <c r="B258" s="455"/>
      <c r="C258" s="455"/>
      <c r="D258" s="455"/>
      <c r="E258" s="455"/>
      <c r="F258" s="456"/>
      <c r="G258" s="456"/>
      <c r="H258" s="455"/>
      <c r="I258" s="454"/>
      <c r="J258" s="456"/>
      <c r="K258" s="456"/>
      <c r="L258" s="455"/>
      <c r="M258" s="456"/>
    </row>
    <row r="259" spans="1:13" x14ac:dyDescent="0.25">
      <c r="A259" s="454"/>
      <c r="B259" s="455"/>
      <c r="C259" s="455"/>
      <c r="D259" s="455"/>
      <c r="E259" s="455"/>
      <c r="F259" s="456"/>
      <c r="G259" s="456"/>
      <c r="H259" s="455"/>
      <c r="I259" s="454"/>
      <c r="J259" s="456"/>
      <c r="K259" s="456"/>
      <c r="L259" s="455"/>
      <c r="M259" s="456"/>
    </row>
    <row r="260" spans="1:13" x14ac:dyDescent="0.25">
      <c r="A260" s="454"/>
      <c r="B260" s="455"/>
      <c r="C260" s="455"/>
      <c r="D260" s="455"/>
      <c r="E260" s="455"/>
      <c r="F260" s="456"/>
      <c r="G260" s="456"/>
      <c r="H260" s="455"/>
      <c r="I260" s="454"/>
      <c r="J260" s="456"/>
      <c r="K260" s="456"/>
      <c r="L260" s="455"/>
      <c r="M260" s="456"/>
    </row>
    <row r="261" spans="1:13" x14ac:dyDescent="0.25">
      <c r="A261" s="454"/>
      <c r="B261" s="455"/>
      <c r="C261" s="455"/>
      <c r="D261" s="455"/>
      <c r="E261" s="455"/>
      <c r="F261" s="456"/>
      <c r="G261" s="456"/>
      <c r="H261" s="455"/>
      <c r="I261" s="454"/>
      <c r="J261" s="456"/>
      <c r="K261" s="456"/>
      <c r="L261" s="455"/>
      <c r="M261" s="456"/>
    </row>
    <row r="262" spans="1:13" x14ac:dyDescent="0.25">
      <c r="A262" s="454"/>
      <c r="B262" s="455"/>
      <c r="C262" s="455"/>
      <c r="D262" s="455"/>
      <c r="E262" s="455"/>
      <c r="F262" s="456"/>
      <c r="G262" s="456"/>
      <c r="H262" s="455"/>
      <c r="I262" s="454"/>
      <c r="J262" s="456"/>
      <c r="K262" s="456"/>
      <c r="L262" s="455"/>
      <c r="M262" s="456"/>
    </row>
    <row r="263" spans="1:13" x14ac:dyDescent="0.25">
      <c r="A263" s="454"/>
      <c r="B263" s="455"/>
      <c r="C263" s="455"/>
      <c r="D263" s="455"/>
      <c r="E263" s="455"/>
      <c r="F263" s="456"/>
      <c r="G263" s="456"/>
      <c r="H263" s="455"/>
      <c r="I263" s="454"/>
      <c r="J263" s="456"/>
      <c r="K263" s="456"/>
      <c r="L263" s="455"/>
      <c r="M263" s="456"/>
    </row>
    <row r="264" spans="1:13" x14ac:dyDescent="0.25">
      <c r="A264" s="454"/>
      <c r="B264" s="455"/>
      <c r="C264" s="455"/>
      <c r="D264" s="455"/>
      <c r="E264" s="455"/>
      <c r="F264" s="456"/>
      <c r="G264" s="456"/>
      <c r="H264" s="455"/>
      <c r="I264" s="454"/>
      <c r="J264" s="456"/>
      <c r="K264" s="456"/>
      <c r="L264" s="455"/>
      <c r="M264" s="456"/>
    </row>
    <row r="265" spans="1:13" x14ac:dyDescent="0.25">
      <c r="A265" s="454"/>
      <c r="B265" s="455"/>
      <c r="C265" s="455"/>
      <c r="D265" s="455"/>
      <c r="E265" s="455"/>
      <c r="F265" s="456"/>
      <c r="G265" s="456"/>
      <c r="H265" s="455"/>
      <c r="I265" s="454"/>
      <c r="J265" s="456"/>
      <c r="K265" s="456"/>
      <c r="L265" s="455"/>
      <c r="M265" s="456"/>
    </row>
    <row r="266" spans="1:13" x14ac:dyDescent="0.25">
      <c r="A266" s="454"/>
      <c r="B266" s="455"/>
      <c r="C266" s="455"/>
      <c r="D266" s="455"/>
      <c r="E266" s="455"/>
      <c r="F266" s="456"/>
      <c r="G266" s="456"/>
      <c r="H266" s="455"/>
      <c r="I266" s="454"/>
      <c r="J266" s="456"/>
      <c r="K266" s="456"/>
      <c r="L266" s="455"/>
      <c r="M266" s="456"/>
    </row>
    <row r="267" spans="1:13" x14ac:dyDescent="0.25">
      <c r="A267" s="454"/>
      <c r="B267" s="455"/>
      <c r="C267" s="455"/>
      <c r="D267" s="455"/>
      <c r="E267" s="455"/>
      <c r="F267" s="456"/>
      <c r="G267" s="456"/>
      <c r="H267" s="455"/>
      <c r="I267" s="454"/>
      <c r="J267" s="456"/>
      <c r="K267" s="456"/>
      <c r="L267" s="455"/>
      <c r="M267" s="456"/>
    </row>
    <row r="268" spans="1:13" x14ac:dyDescent="0.25">
      <c r="A268" s="454"/>
      <c r="B268" s="455"/>
      <c r="C268" s="455"/>
      <c r="D268" s="455"/>
      <c r="E268" s="455"/>
      <c r="F268" s="456"/>
      <c r="G268" s="456"/>
      <c r="H268" s="455"/>
      <c r="I268" s="454"/>
      <c r="J268" s="456"/>
      <c r="K268" s="456"/>
      <c r="L268" s="455"/>
      <c r="M268" s="456"/>
    </row>
    <row r="269" spans="1:13" x14ac:dyDescent="0.25">
      <c r="A269" s="454"/>
      <c r="B269" s="455"/>
      <c r="C269" s="455"/>
      <c r="D269" s="455"/>
      <c r="E269" s="455"/>
      <c r="F269" s="456"/>
      <c r="G269" s="456"/>
      <c r="H269" s="455"/>
      <c r="I269" s="454"/>
      <c r="J269" s="456"/>
      <c r="K269" s="456"/>
      <c r="L269" s="455"/>
      <c r="M269" s="456"/>
    </row>
    <row r="270" spans="1:13" x14ac:dyDescent="0.25">
      <c r="A270" s="454"/>
      <c r="B270" s="455"/>
      <c r="C270" s="455"/>
      <c r="D270" s="455"/>
      <c r="E270" s="455"/>
      <c r="F270" s="456"/>
      <c r="G270" s="456"/>
      <c r="H270" s="455"/>
      <c r="I270" s="454"/>
      <c r="J270" s="456"/>
      <c r="K270" s="456"/>
      <c r="L270" s="455"/>
      <c r="M270" s="456"/>
    </row>
    <row r="271" spans="1:13" x14ac:dyDescent="0.25">
      <c r="A271" s="454"/>
      <c r="B271" s="455"/>
      <c r="C271" s="455"/>
      <c r="D271" s="455"/>
      <c r="E271" s="455"/>
      <c r="F271" s="456"/>
      <c r="G271" s="456"/>
      <c r="H271" s="455"/>
      <c r="I271" s="454"/>
      <c r="J271" s="456"/>
      <c r="K271" s="456"/>
      <c r="L271" s="455"/>
      <c r="M271" s="456"/>
    </row>
    <row r="272" spans="1:13" x14ac:dyDescent="0.25">
      <c r="A272" s="454"/>
      <c r="B272" s="455"/>
      <c r="C272" s="455"/>
      <c r="D272" s="455"/>
      <c r="E272" s="455"/>
      <c r="F272" s="456"/>
      <c r="G272" s="456"/>
      <c r="H272" s="455"/>
      <c r="I272" s="454"/>
      <c r="J272" s="456"/>
      <c r="K272" s="456"/>
      <c r="L272" s="455"/>
      <c r="M272" s="456"/>
    </row>
    <row r="273" spans="1:13" x14ac:dyDescent="0.25">
      <c r="A273" s="454"/>
      <c r="B273" s="455"/>
      <c r="C273" s="455"/>
      <c r="D273" s="455"/>
      <c r="E273" s="455"/>
      <c r="F273" s="456"/>
      <c r="G273" s="456"/>
      <c r="H273" s="455"/>
      <c r="I273" s="454"/>
      <c r="J273" s="456"/>
      <c r="K273" s="456"/>
      <c r="L273" s="455"/>
      <c r="M273" s="456"/>
    </row>
    <row r="274" spans="1:13" x14ac:dyDescent="0.25">
      <c r="A274" s="454"/>
      <c r="B274" s="455"/>
      <c r="C274" s="455"/>
      <c r="D274" s="455"/>
      <c r="E274" s="455"/>
      <c r="F274" s="456"/>
      <c r="G274" s="456"/>
      <c r="H274" s="455"/>
      <c r="I274" s="454"/>
      <c r="J274" s="456"/>
      <c r="K274" s="456"/>
      <c r="L274" s="455"/>
      <c r="M274" s="456"/>
    </row>
    <row r="275" spans="1:13" x14ac:dyDescent="0.25">
      <c r="A275" s="454"/>
      <c r="B275" s="455"/>
      <c r="C275" s="455"/>
      <c r="D275" s="455"/>
      <c r="E275" s="455"/>
      <c r="F275" s="456"/>
      <c r="G275" s="456"/>
      <c r="H275" s="455"/>
      <c r="I275" s="454"/>
      <c r="J275" s="456"/>
      <c r="K275" s="456"/>
      <c r="L275" s="455"/>
      <c r="M275" s="456"/>
    </row>
    <row r="276" spans="1:13" x14ac:dyDescent="0.25">
      <c r="A276" s="454"/>
      <c r="B276" s="455"/>
      <c r="C276" s="455"/>
      <c r="D276" s="455"/>
      <c r="E276" s="455"/>
      <c r="F276" s="456"/>
      <c r="G276" s="456"/>
      <c r="H276" s="455"/>
      <c r="I276" s="454"/>
      <c r="J276" s="456"/>
      <c r="K276" s="456"/>
      <c r="L276" s="455"/>
      <c r="M276" s="456"/>
    </row>
    <row r="277" spans="1:13" x14ac:dyDescent="0.25">
      <c r="A277" s="454"/>
      <c r="B277" s="455"/>
      <c r="C277" s="455"/>
      <c r="D277" s="455"/>
      <c r="E277" s="455"/>
      <c r="F277" s="456"/>
      <c r="G277" s="456"/>
      <c r="H277" s="455"/>
      <c r="I277" s="454"/>
      <c r="J277" s="456"/>
      <c r="K277" s="456"/>
      <c r="L277" s="455"/>
      <c r="M277" s="456"/>
    </row>
    <row r="278" spans="1:13" x14ac:dyDescent="0.25">
      <c r="A278" s="454"/>
      <c r="B278" s="455"/>
      <c r="C278" s="455"/>
      <c r="D278" s="455"/>
      <c r="E278" s="455"/>
      <c r="F278" s="456"/>
      <c r="G278" s="456"/>
      <c r="H278" s="455"/>
      <c r="I278" s="454"/>
      <c r="J278" s="456"/>
      <c r="K278" s="456"/>
      <c r="L278" s="455"/>
      <c r="M278" s="456"/>
    </row>
    <row r="279" spans="1:13" x14ac:dyDescent="0.25">
      <c r="A279" s="454"/>
      <c r="B279" s="455"/>
      <c r="C279" s="455"/>
      <c r="D279" s="455"/>
      <c r="E279" s="455"/>
      <c r="F279" s="456"/>
      <c r="G279" s="456"/>
      <c r="H279" s="455"/>
      <c r="I279" s="454"/>
      <c r="J279" s="456"/>
      <c r="K279" s="456"/>
      <c r="L279" s="455"/>
      <c r="M279" s="456"/>
    </row>
    <row r="280" spans="1:13" x14ac:dyDescent="0.25">
      <c r="A280" s="454"/>
      <c r="B280" s="455"/>
      <c r="C280" s="455"/>
      <c r="D280" s="455"/>
      <c r="E280" s="455"/>
      <c r="F280" s="456"/>
      <c r="G280" s="456"/>
      <c r="H280" s="455"/>
      <c r="I280" s="454"/>
      <c r="J280" s="456"/>
      <c r="K280" s="456"/>
      <c r="L280" s="455"/>
      <c r="M280" s="456"/>
    </row>
    <row r="281" spans="1:13" x14ac:dyDescent="0.25">
      <c r="A281" s="454"/>
      <c r="B281" s="455"/>
      <c r="C281" s="455"/>
      <c r="D281" s="455"/>
      <c r="E281" s="455"/>
      <c r="F281" s="456"/>
      <c r="G281" s="456"/>
      <c r="H281" s="455"/>
      <c r="I281" s="454"/>
      <c r="J281" s="456"/>
      <c r="K281" s="456"/>
      <c r="L281" s="455"/>
      <c r="M281" s="456"/>
    </row>
    <row r="282" spans="1:13" x14ac:dyDescent="0.25">
      <c r="A282" s="454"/>
      <c r="B282" s="455"/>
      <c r="C282" s="455"/>
      <c r="D282" s="455"/>
      <c r="E282" s="455"/>
      <c r="F282" s="456"/>
      <c r="G282" s="456"/>
      <c r="H282" s="455"/>
      <c r="I282" s="454"/>
      <c r="J282" s="456"/>
      <c r="K282" s="456"/>
      <c r="L282" s="455"/>
      <c r="M282" s="456"/>
    </row>
    <row r="283" spans="1:13" x14ac:dyDescent="0.25">
      <c r="A283" s="454"/>
      <c r="B283" s="455"/>
      <c r="C283" s="455"/>
      <c r="D283" s="455"/>
      <c r="E283" s="455"/>
      <c r="F283" s="456"/>
      <c r="G283" s="456"/>
      <c r="H283" s="455"/>
      <c r="I283" s="454"/>
      <c r="J283" s="456"/>
      <c r="K283" s="456"/>
      <c r="L283" s="455"/>
      <c r="M283" s="456"/>
    </row>
    <row r="284" spans="1:13" x14ac:dyDescent="0.25">
      <c r="A284" s="454"/>
      <c r="B284" s="455"/>
      <c r="C284" s="455"/>
      <c r="D284" s="455"/>
      <c r="E284" s="455"/>
      <c r="F284" s="456"/>
      <c r="G284" s="456"/>
      <c r="H284" s="455"/>
      <c r="I284" s="454"/>
      <c r="J284" s="456"/>
      <c r="K284" s="456"/>
      <c r="L284" s="455"/>
      <c r="M284" s="456"/>
    </row>
    <row r="285" spans="1:13" x14ac:dyDescent="0.25">
      <c r="A285" s="454"/>
      <c r="B285" s="455"/>
      <c r="C285" s="455"/>
      <c r="D285" s="455"/>
      <c r="E285" s="455"/>
      <c r="F285" s="456"/>
      <c r="G285" s="456"/>
      <c r="H285" s="455"/>
      <c r="I285" s="454"/>
      <c r="J285" s="456"/>
      <c r="K285" s="456"/>
      <c r="L285" s="455"/>
      <c r="M285" s="456"/>
    </row>
    <row r="286" spans="1:13" x14ac:dyDescent="0.25">
      <c r="A286" s="454"/>
      <c r="B286" s="455"/>
      <c r="C286" s="455"/>
      <c r="D286" s="455"/>
      <c r="E286" s="455"/>
      <c r="F286" s="456"/>
      <c r="G286" s="456"/>
      <c r="H286" s="455"/>
      <c r="I286" s="454"/>
      <c r="J286" s="456"/>
      <c r="K286" s="456"/>
      <c r="L286" s="455"/>
      <c r="M286" s="456"/>
    </row>
    <row r="287" spans="1:13" x14ac:dyDescent="0.25">
      <c r="A287" s="454"/>
      <c r="B287" s="455"/>
      <c r="C287" s="455"/>
      <c r="D287" s="455"/>
      <c r="E287" s="455"/>
      <c r="F287" s="456"/>
      <c r="G287" s="456"/>
      <c r="H287" s="455"/>
      <c r="I287" s="454"/>
      <c r="J287" s="456"/>
      <c r="K287" s="456"/>
      <c r="L287" s="455"/>
      <c r="M287" s="456"/>
    </row>
    <row r="288" spans="1:13" x14ac:dyDescent="0.25">
      <c r="A288" s="454"/>
      <c r="B288" s="455"/>
      <c r="C288" s="455"/>
      <c r="D288" s="455"/>
      <c r="E288" s="455"/>
      <c r="F288" s="456"/>
      <c r="G288" s="456"/>
      <c r="H288" s="455"/>
      <c r="I288" s="454"/>
      <c r="J288" s="456"/>
      <c r="K288" s="456"/>
      <c r="L288" s="455"/>
      <c r="M288" s="456"/>
    </row>
    <row r="289" spans="1:13" x14ac:dyDescent="0.25">
      <c r="A289" s="454"/>
      <c r="B289" s="455"/>
      <c r="C289" s="455"/>
      <c r="D289" s="455"/>
      <c r="E289" s="455"/>
      <c r="F289" s="456"/>
      <c r="G289" s="456"/>
      <c r="H289" s="455"/>
      <c r="I289" s="454"/>
      <c r="J289" s="456"/>
      <c r="K289" s="456"/>
      <c r="L289" s="455"/>
      <c r="M289" s="456"/>
    </row>
    <row r="290" spans="1:13" x14ac:dyDescent="0.25">
      <c r="A290" s="454"/>
      <c r="B290" s="455"/>
      <c r="C290" s="455"/>
      <c r="D290" s="455"/>
      <c r="E290" s="455"/>
      <c r="F290" s="456"/>
      <c r="G290" s="456"/>
      <c r="H290" s="455"/>
      <c r="I290" s="454"/>
      <c r="J290" s="456"/>
      <c r="K290" s="456"/>
      <c r="L290" s="455"/>
      <c r="M290" s="456"/>
    </row>
    <row r="291" spans="1:13" x14ac:dyDescent="0.25">
      <c r="A291" s="454"/>
      <c r="B291" s="455"/>
      <c r="C291" s="455"/>
      <c r="D291" s="455"/>
      <c r="E291" s="455"/>
      <c r="F291" s="456"/>
      <c r="G291" s="456"/>
      <c r="H291" s="455"/>
      <c r="I291" s="454"/>
      <c r="J291" s="456"/>
      <c r="K291" s="456"/>
      <c r="L291" s="455"/>
      <c r="M291" s="456"/>
    </row>
    <row r="292" spans="1:13" x14ac:dyDescent="0.25">
      <c r="A292" s="454"/>
      <c r="B292" s="455"/>
      <c r="C292" s="455"/>
      <c r="D292" s="455"/>
      <c r="E292" s="455"/>
      <c r="F292" s="456"/>
      <c r="G292" s="456"/>
      <c r="H292" s="455"/>
      <c r="I292" s="454"/>
      <c r="J292" s="456"/>
      <c r="K292" s="456"/>
      <c r="L292" s="455"/>
      <c r="M292" s="456"/>
    </row>
    <row r="293" spans="1:13" x14ac:dyDescent="0.25">
      <c r="A293" s="454"/>
      <c r="B293" s="455"/>
      <c r="C293" s="455"/>
      <c r="D293" s="455"/>
      <c r="E293" s="455"/>
      <c r="F293" s="456"/>
      <c r="G293" s="456"/>
      <c r="H293" s="455"/>
      <c r="I293" s="454"/>
      <c r="J293" s="456"/>
      <c r="K293" s="456"/>
      <c r="L293" s="455"/>
      <c r="M293" s="456"/>
    </row>
    <row r="294" spans="1:13" x14ac:dyDescent="0.25">
      <c r="A294" s="454"/>
      <c r="B294" s="455"/>
      <c r="C294" s="455"/>
      <c r="D294" s="455"/>
      <c r="E294" s="455"/>
      <c r="F294" s="456"/>
      <c r="G294" s="456"/>
      <c r="H294" s="455"/>
      <c r="I294" s="454"/>
      <c r="J294" s="456"/>
      <c r="K294" s="456"/>
      <c r="L294" s="455"/>
      <c r="M294" s="456"/>
    </row>
    <row r="295" spans="1:13" x14ac:dyDescent="0.25">
      <c r="A295" s="454"/>
      <c r="B295" s="455"/>
      <c r="C295" s="455"/>
      <c r="D295" s="455"/>
      <c r="E295" s="455"/>
      <c r="F295" s="456"/>
      <c r="G295" s="456"/>
      <c r="H295" s="455"/>
      <c r="I295" s="454"/>
      <c r="J295" s="456"/>
      <c r="K295" s="456"/>
      <c r="L295" s="455"/>
      <c r="M295" s="456"/>
    </row>
    <row r="296" spans="1:13" x14ac:dyDescent="0.25">
      <c r="A296" s="454"/>
      <c r="B296" s="455"/>
      <c r="C296" s="455"/>
      <c r="D296" s="455"/>
      <c r="E296" s="455"/>
      <c r="F296" s="456"/>
      <c r="G296" s="456"/>
      <c r="H296" s="455"/>
      <c r="I296" s="454"/>
      <c r="J296" s="456"/>
      <c r="K296" s="456"/>
      <c r="L296" s="455"/>
      <c r="M296" s="456"/>
    </row>
    <row r="297" spans="1:13" x14ac:dyDescent="0.25">
      <c r="A297" s="454"/>
      <c r="B297" s="455"/>
      <c r="C297" s="455"/>
      <c r="D297" s="455"/>
      <c r="E297" s="455"/>
      <c r="F297" s="456"/>
      <c r="G297" s="456"/>
      <c r="H297" s="455"/>
      <c r="I297" s="454"/>
      <c r="J297" s="456"/>
      <c r="K297" s="456"/>
      <c r="L297" s="455"/>
      <c r="M297" s="456"/>
    </row>
    <row r="298" spans="1:13" x14ac:dyDescent="0.25">
      <c r="A298" s="454"/>
      <c r="B298" s="455"/>
      <c r="C298" s="455"/>
      <c r="D298" s="455"/>
      <c r="E298" s="455"/>
      <c r="F298" s="456"/>
      <c r="G298" s="456"/>
      <c r="H298" s="455"/>
      <c r="I298" s="454"/>
      <c r="J298" s="456"/>
      <c r="K298" s="456"/>
      <c r="L298" s="455"/>
      <c r="M298" s="456"/>
    </row>
    <row r="299" spans="1:13" x14ac:dyDescent="0.25">
      <c r="A299" s="454"/>
      <c r="B299" s="455"/>
      <c r="C299" s="455"/>
      <c r="D299" s="455"/>
      <c r="E299" s="455"/>
      <c r="F299" s="456"/>
      <c r="G299" s="456"/>
      <c r="H299" s="455"/>
      <c r="I299" s="454"/>
      <c r="J299" s="456"/>
      <c r="K299" s="456"/>
      <c r="L299" s="455"/>
      <c r="M299" s="456"/>
    </row>
    <row r="300" spans="1:13" x14ac:dyDescent="0.25">
      <c r="A300" s="454"/>
      <c r="B300" s="455"/>
      <c r="C300" s="455"/>
      <c r="D300" s="455"/>
      <c r="E300" s="455"/>
      <c r="F300" s="456"/>
      <c r="G300" s="456"/>
      <c r="H300" s="455"/>
      <c r="I300" s="454"/>
      <c r="J300" s="456"/>
      <c r="K300" s="456"/>
      <c r="L300" s="455"/>
      <c r="M300" s="456"/>
    </row>
    <row r="301" spans="1:13" x14ac:dyDescent="0.25">
      <c r="A301" s="454"/>
      <c r="B301" s="455"/>
      <c r="C301" s="455"/>
      <c r="D301" s="455"/>
      <c r="E301" s="455"/>
      <c r="F301" s="456"/>
      <c r="G301" s="456"/>
      <c r="H301" s="455"/>
      <c r="I301" s="454"/>
      <c r="J301" s="456"/>
      <c r="K301" s="456"/>
      <c r="L301" s="455"/>
      <c r="M301" s="456"/>
    </row>
    <row r="302" spans="1:13" x14ac:dyDescent="0.25">
      <c r="A302" s="454"/>
      <c r="B302" s="455"/>
      <c r="C302" s="455"/>
      <c r="D302" s="455"/>
      <c r="E302" s="455"/>
      <c r="F302" s="456"/>
      <c r="G302" s="456"/>
      <c r="H302" s="455"/>
      <c r="I302" s="454"/>
      <c r="J302" s="456"/>
      <c r="K302" s="456"/>
      <c r="L302" s="455"/>
      <c r="M302" s="456"/>
    </row>
    <row r="303" spans="1:13" x14ac:dyDescent="0.25">
      <c r="A303" s="454"/>
      <c r="B303" s="455"/>
      <c r="C303" s="455"/>
      <c r="D303" s="455"/>
      <c r="E303" s="455"/>
      <c r="F303" s="456"/>
      <c r="G303" s="456"/>
      <c r="H303" s="455"/>
      <c r="I303" s="454"/>
      <c r="J303" s="456"/>
      <c r="K303" s="456"/>
      <c r="L303" s="455"/>
      <c r="M303" s="456"/>
    </row>
    <row r="304" spans="1:13" x14ac:dyDescent="0.25">
      <c r="A304" s="454"/>
      <c r="B304" s="455"/>
      <c r="C304" s="455"/>
      <c r="D304" s="455"/>
      <c r="E304" s="455"/>
      <c r="F304" s="456"/>
      <c r="G304" s="456"/>
      <c r="H304" s="455"/>
      <c r="I304" s="454"/>
      <c r="J304" s="456"/>
      <c r="K304" s="456"/>
      <c r="L304" s="455"/>
      <c r="M304" s="456"/>
    </row>
    <row r="305" spans="1:13" x14ac:dyDescent="0.25">
      <c r="A305" s="454"/>
      <c r="B305" s="455"/>
      <c r="C305" s="455"/>
      <c r="D305" s="455"/>
      <c r="E305" s="455"/>
      <c r="F305" s="456"/>
      <c r="G305" s="456"/>
      <c r="H305" s="455"/>
      <c r="I305" s="454"/>
      <c r="J305" s="456"/>
      <c r="K305" s="456"/>
      <c r="L305" s="455"/>
      <c r="M305" s="456"/>
    </row>
    <row r="306" spans="1:13" x14ac:dyDescent="0.25">
      <c r="A306" s="454"/>
      <c r="B306" s="455"/>
      <c r="C306" s="455"/>
      <c r="D306" s="455"/>
      <c r="E306" s="455"/>
      <c r="F306" s="456"/>
      <c r="G306" s="456"/>
      <c r="H306" s="455"/>
      <c r="I306" s="454"/>
      <c r="J306" s="456"/>
      <c r="K306" s="456"/>
      <c r="L306" s="455"/>
      <c r="M306" s="456"/>
    </row>
    <row r="307" spans="1:13" x14ac:dyDescent="0.25">
      <c r="A307" s="454"/>
      <c r="B307" s="455"/>
      <c r="C307" s="455"/>
      <c r="D307" s="455"/>
      <c r="E307" s="455"/>
      <c r="F307" s="456"/>
      <c r="G307" s="456"/>
      <c r="H307" s="455"/>
      <c r="I307" s="454"/>
      <c r="J307" s="456"/>
      <c r="K307" s="456"/>
      <c r="L307" s="455"/>
      <c r="M307" s="456"/>
    </row>
    <row r="308" spans="1:13" x14ac:dyDescent="0.25">
      <c r="A308" s="454"/>
      <c r="B308" s="455"/>
      <c r="C308" s="455"/>
      <c r="D308" s="455"/>
      <c r="E308" s="455"/>
      <c r="F308" s="456"/>
      <c r="G308" s="456"/>
      <c r="H308" s="455"/>
      <c r="I308" s="454"/>
      <c r="J308" s="456"/>
      <c r="K308" s="456"/>
      <c r="L308" s="455"/>
      <c r="M308" s="456"/>
    </row>
    <row r="309" spans="1:13" x14ac:dyDescent="0.25">
      <c r="A309" s="454"/>
      <c r="B309" s="455"/>
      <c r="C309" s="455"/>
      <c r="D309" s="455"/>
      <c r="E309" s="455"/>
      <c r="F309" s="456"/>
      <c r="G309" s="456"/>
      <c r="H309" s="455"/>
      <c r="I309" s="454"/>
      <c r="J309" s="456"/>
      <c r="K309" s="456"/>
      <c r="L309" s="455"/>
      <c r="M309" s="456"/>
    </row>
    <row r="310" spans="1:13" x14ac:dyDescent="0.25">
      <c r="A310" s="454"/>
      <c r="B310" s="455"/>
      <c r="C310" s="455"/>
      <c r="D310" s="455"/>
      <c r="E310" s="455"/>
      <c r="F310" s="456"/>
      <c r="G310" s="456"/>
      <c r="H310" s="455"/>
      <c r="I310" s="454"/>
      <c r="J310" s="456"/>
      <c r="K310" s="456"/>
      <c r="L310" s="455"/>
      <c r="M310" s="456"/>
    </row>
    <row r="311" spans="1:13" x14ac:dyDescent="0.25">
      <c r="A311" s="454"/>
      <c r="B311" s="455"/>
      <c r="C311" s="455"/>
      <c r="D311" s="455"/>
      <c r="E311" s="455"/>
      <c r="F311" s="456"/>
      <c r="G311" s="456"/>
      <c r="H311" s="455"/>
      <c r="I311" s="454"/>
      <c r="J311" s="456"/>
      <c r="K311" s="456"/>
      <c r="L311" s="455"/>
      <c r="M311" s="456"/>
    </row>
    <row r="312" spans="1:13" x14ac:dyDescent="0.25">
      <c r="A312" s="454"/>
      <c r="B312" s="455"/>
      <c r="C312" s="455"/>
      <c r="D312" s="455"/>
      <c r="E312" s="455"/>
      <c r="F312" s="456"/>
      <c r="G312" s="456"/>
      <c r="H312" s="455"/>
      <c r="I312" s="454"/>
      <c r="J312" s="456"/>
      <c r="K312" s="456"/>
      <c r="L312" s="455"/>
      <c r="M312" s="456"/>
    </row>
    <row r="313" spans="1:13" x14ac:dyDescent="0.25">
      <c r="A313" s="454"/>
      <c r="B313" s="455"/>
      <c r="C313" s="455"/>
      <c r="D313" s="455"/>
      <c r="E313" s="455"/>
      <c r="F313" s="456"/>
      <c r="G313" s="456"/>
      <c r="H313" s="455"/>
      <c r="I313" s="454"/>
      <c r="J313" s="456"/>
      <c r="K313" s="456"/>
      <c r="L313" s="455"/>
      <c r="M313" s="456"/>
    </row>
    <row r="314" spans="1:13" x14ac:dyDescent="0.25">
      <c r="A314" s="454"/>
      <c r="B314" s="455"/>
      <c r="C314" s="455"/>
      <c r="D314" s="455"/>
      <c r="E314" s="455"/>
      <c r="F314" s="456"/>
      <c r="G314" s="456"/>
      <c r="H314" s="455"/>
      <c r="I314" s="454"/>
      <c r="J314" s="456"/>
      <c r="K314" s="456"/>
      <c r="L314" s="455"/>
      <c r="M314" s="456"/>
    </row>
    <row r="315" spans="1:13" x14ac:dyDescent="0.25">
      <c r="A315" s="454"/>
      <c r="B315" s="455"/>
      <c r="C315" s="455"/>
      <c r="D315" s="455"/>
      <c r="E315" s="455"/>
      <c r="F315" s="456"/>
      <c r="G315" s="456"/>
      <c r="H315" s="455"/>
      <c r="I315" s="454"/>
      <c r="J315" s="456"/>
      <c r="K315" s="456"/>
      <c r="L315" s="455"/>
      <c r="M315" s="456"/>
    </row>
    <row r="316" spans="1:13" x14ac:dyDescent="0.25">
      <c r="A316" s="454"/>
      <c r="B316" s="455"/>
      <c r="C316" s="455"/>
      <c r="D316" s="455"/>
      <c r="E316" s="455"/>
      <c r="F316" s="456"/>
      <c r="G316" s="456"/>
      <c r="H316" s="455"/>
      <c r="I316" s="454"/>
      <c r="J316" s="456"/>
      <c r="K316" s="456"/>
      <c r="L316" s="455"/>
      <c r="M316" s="456"/>
    </row>
    <row r="317" spans="1:13" x14ac:dyDescent="0.25">
      <c r="A317" s="454"/>
      <c r="B317" s="455"/>
      <c r="C317" s="455"/>
      <c r="D317" s="455"/>
      <c r="E317" s="455"/>
      <c r="F317" s="456"/>
      <c r="G317" s="456"/>
      <c r="H317" s="455"/>
      <c r="I317" s="454"/>
      <c r="J317" s="456"/>
      <c r="K317" s="456"/>
      <c r="L317" s="455"/>
      <c r="M317" s="456"/>
    </row>
    <row r="318" spans="1:13" x14ac:dyDescent="0.25">
      <c r="A318" s="454"/>
      <c r="B318" s="455"/>
      <c r="C318" s="455"/>
      <c r="D318" s="455"/>
      <c r="E318" s="455"/>
      <c r="F318" s="456"/>
      <c r="G318" s="456"/>
      <c r="H318" s="455"/>
      <c r="I318" s="454"/>
      <c r="J318" s="456"/>
      <c r="K318" s="456"/>
      <c r="L318" s="455"/>
      <c r="M318" s="456"/>
    </row>
    <row r="319" spans="1:13" x14ac:dyDescent="0.25">
      <c r="A319" s="454"/>
      <c r="B319" s="455"/>
      <c r="C319" s="455"/>
      <c r="D319" s="455"/>
      <c r="E319" s="455"/>
      <c r="F319" s="456"/>
      <c r="G319" s="456"/>
      <c r="H319" s="455"/>
      <c r="I319" s="454"/>
      <c r="J319" s="456"/>
      <c r="K319" s="456"/>
      <c r="L319" s="455"/>
      <c r="M319" s="456"/>
    </row>
    <row r="320" spans="1:13" x14ac:dyDescent="0.25">
      <c r="A320" s="454"/>
      <c r="B320" s="455"/>
      <c r="C320" s="455"/>
      <c r="D320" s="455"/>
      <c r="E320" s="455"/>
      <c r="F320" s="456"/>
      <c r="G320" s="456"/>
      <c r="H320" s="455"/>
      <c r="I320" s="454"/>
      <c r="J320" s="456"/>
      <c r="K320" s="456"/>
      <c r="L320" s="455"/>
      <c r="M320" s="456"/>
    </row>
    <row r="321" spans="1:13" x14ac:dyDescent="0.25">
      <c r="A321" s="454"/>
      <c r="B321" s="455"/>
      <c r="C321" s="455"/>
      <c r="D321" s="455"/>
      <c r="E321" s="455"/>
      <c r="F321" s="456"/>
      <c r="G321" s="456"/>
      <c r="H321" s="455"/>
      <c r="I321" s="454"/>
      <c r="J321" s="456"/>
      <c r="K321" s="456"/>
      <c r="L321" s="455"/>
      <c r="M321" s="456"/>
    </row>
    <row r="322" spans="1:13" x14ac:dyDescent="0.25">
      <c r="A322" s="454"/>
      <c r="B322" s="455"/>
      <c r="C322" s="455"/>
      <c r="D322" s="455"/>
      <c r="E322" s="455"/>
      <c r="F322" s="456"/>
      <c r="G322" s="456"/>
      <c r="H322" s="455"/>
      <c r="I322" s="454"/>
      <c r="J322" s="456"/>
      <c r="K322" s="456"/>
      <c r="L322" s="455"/>
      <c r="M322" s="456"/>
    </row>
    <row r="323" spans="1:13" x14ac:dyDescent="0.25">
      <c r="A323" s="454"/>
      <c r="B323" s="455"/>
      <c r="C323" s="455"/>
      <c r="D323" s="455"/>
      <c r="E323" s="455"/>
      <c r="F323" s="456"/>
      <c r="G323" s="456"/>
      <c r="H323" s="455"/>
      <c r="I323" s="454"/>
      <c r="J323" s="456"/>
      <c r="K323" s="456"/>
      <c r="L323" s="455"/>
      <c r="M323" s="456"/>
    </row>
    <row r="324" spans="1:13" x14ac:dyDescent="0.25">
      <c r="A324" s="454"/>
      <c r="B324" s="455"/>
      <c r="C324" s="455"/>
      <c r="D324" s="455"/>
      <c r="E324" s="455"/>
      <c r="F324" s="456"/>
      <c r="G324" s="456"/>
      <c r="H324" s="455"/>
      <c r="I324" s="454"/>
      <c r="J324" s="456"/>
      <c r="K324" s="456"/>
      <c r="L324" s="455"/>
      <c r="M324" s="456"/>
    </row>
    <row r="325" spans="1:13" x14ac:dyDescent="0.25">
      <c r="A325" s="454"/>
      <c r="B325" s="455"/>
      <c r="C325" s="455"/>
      <c r="D325" s="455"/>
      <c r="E325" s="455"/>
      <c r="F325" s="456"/>
      <c r="G325" s="456"/>
      <c r="H325" s="455"/>
      <c r="I325" s="454"/>
      <c r="J325" s="456"/>
      <c r="K325" s="456"/>
      <c r="L325" s="455"/>
      <c r="M325" s="456"/>
    </row>
    <row r="326" spans="1:13" x14ac:dyDescent="0.25">
      <c r="A326" s="454"/>
      <c r="B326" s="455"/>
      <c r="C326" s="455"/>
      <c r="D326" s="455"/>
      <c r="E326" s="455"/>
      <c r="F326" s="456"/>
      <c r="G326" s="456"/>
      <c r="H326" s="455"/>
      <c r="I326" s="454"/>
      <c r="J326" s="456"/>
      <c r="K326" s="456"/>
      <c r="L326" s="455"/>
      <c r="M326" s="456"/>
    </row>
    <row r="327" spans="1:13" x14ac:dyDescent="0.25">
      <c r="A327" s="454"/>
      <c r="B327" s="455"/>
      <c r="C327" s="455"/>
      <c r="D327" s="455"/>
      <c r="E327" s="455"/>
      <c r="F327" s="456"/>
      <c r="G327" s="456"/>
      <c r="H327" s="455"/>
      <c r="I327" s="454"/>
      <c r="J327" s="456"/>
      <c r="K327" s="456"/>
      <c r="L327" s="455"/>
      <c r="M327" s="456"/>
    </row>
    <row r="328" spans="1:13" x14ac:dyDescent="0.25">
      <c r="A328" s="454"/>
      <c r="B328" s="455"/>
      <c r="C328" s="455"/>
      <c r="D328" s="455"/>
      <c r="E328" s="455"/>
      <c r="F328" s="456"/>
      <c r="G328" s="456"/>
      <c r="H328" s="455"/>
      <c r="I328" s="454"/>
      <c r="J328" s="456"/>
      <c r="K328" s="456"/>
      <c r="L328" s="455"/>
      <c r="M328" s="456"/>
    </row>
    <row r="329" spans="1:13" x14ac:dyDescent="0.25">
      <c r="A329" s="454"/>
      <c r="B329" s="455"/>
      <c r="C329" s="455"/>
      <c r="D329" s="455"/>
      <c r="E329" s="455"/>
      <c r="F329" s="456"/>
      <c r="G329" s="456"/>
      <c r="H329" s="455"/>
      <c r="I329" s="454"/>
      <c r="J329" s="456"/>
      <c r="K329" s="456"/>
      <c r="L329" s="455"/>
      <c r="M329" s="456"/>
    </row>
    <row r="330" spans="1:13" x14ac:dyDescent="0.25">
      <c r="A330" s="454"/>
      <c r="B330" s="455"/>
      <c r="C330" s="455"/>
      <c r="D330" s="455"/>
      <c r="E330" s="455"/>
      <c r="F330" s="456"/>
      <c r="G330" s="456"/>
      <c r="H330" s="455"/>
      <c r="I330" s="454"/>
      <c r="J330" s="456"/>
      <c r="K330" s="456"/>
      <c r="L330" s="455"/>
      <c r="M330" s="456"/>
    </row>
    <row r="331" spans="1:13" x14ac:dyDescent="0.25">
      <c r="A331" s="454"/>
      <c r="B331" s="455"/>
      <c r="C331" s="455"/>
      <c r="D331" s="455"/>
      <c r="E331" s="455"/>
      <c r="F331" s="456"/>
      <c r="G331" s="456"/>
      <c r="H331" s="455"/>
      <c r="I331" s="454"/>
      <c r="J331" s="456"/>
      <c r="K331" s="456"/>
      <c r="L331" s="455"/>
      <c r="M331" s="456"/>
    </row>
    <row r="332" spans="1:13" x14ac:dyDescent="0.25">
      <c r="A332" s="454"/>
      <c r="B332" s="455"/>
      <c r="C332" s="455"/>
      <c r="D332" s="455"/>
      <c r="E332" s="455"/>
      <c r="F332" s="456"/>
      <c r="G332" s="456"/>
      <c r="H332" s="455"/>
      <c r="I332" s="454"/>
      <c r="J332" s="456"/>
      <c r="K332" s="456"/>
      <c r="L332" s="455"/>
      <c r="M332" s="456"/>
    </row>
    <row r="333" spans="1:13" x14ac:dyDescent="0.25">
      <c r="A333" s="454"/>
      <c r="B333" s="455"/>
      <c r="C333" s="455"/>
      <c r="D333" s="455"/>
      <c r="E333" s="455"/>
      <c r="F333" s="456"/>
      <c r="G333" s="456"/>
      <c r="H333" s="455"/>
      <c r="I333" s="454"/>
      <c r="J333" s="456"/>
      <c r="K333" s="456"/>
      <c r="L333" s="455"/>
      <c r="M333" s="456"/>
    </row>
    <row r="334" spans="1:13" x14ac:dyDescent="0.25">
      <c r="A334" s="454"/>
      <c r="B334" s="455"/>
      <c r="C334" s="455"/>
      <c r="D334" s="455"/>
      <c r="E334" s="455"/>
      <c r="F334" s="456"/>
      <c r="G334" s="456"/>
      <c r="H334" s="455"/>
      <c r="I334" s="454"/>
      <c r="J334" s="456"/>
      <c r="K334" s="456"/>
      <c r="L334" s="455"/>
      <c r="M334" s="456"/>
    </row>
    <row r="335" spans="1:13" x14ac:dyDescent="0.25">
      <c r="A335" s="454"/>
      <c r="B335" s="455"/>
      <c r="C335" s="455"/>
      <c r="D335" s="455"/>
      <c r="E335" s="455"/>
      <c r="F335" s="456"/>
      <c r="G335" s="456"/>
      <c r="H335" s="455"/>
      <c r="I335" s="454"/>
      <c r="J335" s="456"/>
      <c r="K335" s="456"/>
      <c r="L335" s="455"/>
      <c r="M335" s="456"/>
    </row>
    <row r="336" spans="1:13" x14ac:dyDescent="0.25">
      <c r="A336" s="454"/>
      <c r="B336" s="455"/>
      <c r="C336" s="455"/>
      <c r="D336" s="455"/>
      <c r="E336" s="455"/>
      <c r="F336" s="456"/>
      <c r="G336" s="456"/>
      <c r="H336" s="455"/>
      <c r="I336" s="454"/>
      <c r="J336" s="456"/>
      <c r="K336" s="456"/>
      <c r="L336" s="455"/>
      <c r="M336" s="456"/>
    </row>
    <row r="337" spans="1:13" x14ac:dyDescent="0.25">
      <c r="A337" s="454"/>
      <c r="B337" s="455"/>
      <c r="C337" s="455"/>
      <c r="D337" s="455"/>
      <c r="E337" s="455"/>
      <c r="F337" s="456"/>
      <c r="G337" s="456"/>
      <c r="H337" s="455"/>
      <c r="I337" s="454"/>
      <c r="J337" s="456"/>
      <c r="K337" s="456"/>
      <c r="L337" s="455"/>
      <c r="M337" s="456"/>
    </row>
    <row r="338" spans="1:13" x14ac:dyDescent="0.25">
      <c r="A338" s="454"/>
      <c r="B338" s="455"/>
      <c r="C338" s="455"/>
      <c r="D338" s="455"/>
      <c r="E338" s="455"/>
      <c r="F338" s="456"/>
      <c r="G338" s="456"/>
      <c r="H338" s="455"/>
      <c r="I338" s="454"/>
      <c r="J338" s="456"/>
      <c r="K338" s="456"/>
      <c r="L338" s="455"/>
      <c r="M338" s="456"/>
    </row>
    <row r="339" spans="1:13" x14ac:dyDescent="0.25">
      <c r="A339" s="454"/>
      <c r="B339" s="455"/>
      <c r="C339" s="455"/>
      <c r="D339" s="455"/>
      <c r="E339" s="455"/>
      <c r="F339" s="456"/>
      <c r="G339" s="456"/>
      <c r="H339" s="455"/>
      <c r="I339" s="454"/>
      <c r="J339" s="456"/>
      <c r="K339" s="456"/>
      <c r="L339" s="455"/>
      <c r="M339" s="456"/>
    </row>
    <row r="340" spans="1:13" x14ac:dyDescent="0.25">
      <c r="A340" s="454"/>
      <c r="B340" s="455"/>
      <c r="C340" s="455"/>
      <c r="D340" s="455"/>
      <c r="E340" s="455"/>
      <c r="F340" s="456"/>
      <c r="G340" s="456"/>
      <c r="H340" s="455"/>
      <c r="I340" s="454"/>
      <c r="J340" s="456"/>
      <c r="K340" s="456"/>
      <c r="L340" s="455"/>
      <c r="M340" s="456"/>
    </row>
    <row r="341" spans="1:13" x14ac:dyDescent="0.25">
      <c r="A341" s="454"/>
      <c r="B341" s="455"/>
      <c r="C341" s="455"/>
      <c r="D341" s="455"/>
      <c r="E341" s="455"/>
      <c r="F341" s="456"/>
      <c r="G341" s="456"/>
      <c r="H341" s="455"/>
      <c r="I341" s="454"/>
      <c r="J341" s="456"/>
      <c r="K341" s="456"/>
      <c r="L341" s="455"/>
      <c r="M341" s="456"/>
    </row>
    <row r="342" spans="1:13" x14ac:dyDescent="0.25">
      <c r="A342" s="454"/>
      <c r="B342" s="455"/>
      <c r="C342" s="455"/>
      <c r="D342" s="455"/>
      <c r="E342" s="455"/>
      <c r="F342" s="456"/>
      <c r="G342" s="456"/>
      <c r="H342" s="455"/>
      <c r="I342" s="454"/>
      <c r="J342" s="456"/>
      <c r="K342" s="456"/>
      <c r="L342" s="455"/>
      <c r="M342" s="456"/>
    </row>
    <row r="343" spans="1:13" x14ac:dyDescent="0.25">
      <c r="A343" s="454"/>
      <c r="B343" s="455"/>
      <c r="C343" s="455"/>
      <c r="D343" s="455"/>
      <c r="E343" s="455"/>
      <c r="F343" s="456"/>
      <c r="G343" s="456"/>
      <c r="H343" s="455"/>
      <c r="I343" s="454"/>
      <c r="J343" s="456"/>
      <c r="K343" s="456"/>
      <c r="L343" s="455"/>
      <c r="M343" s="456"/>
    </row>
    <row r="344" spans="1:13" x14ac:dyDescent="0.25">
      <c r="A344" s="454"/>
      <c r="B344" s="455"/>
      <c r="C344" s="455"/>
      <c r="D344" s="455"/>
      <c r="E344" s="455"/>
      <c r="F344" s="456"/>
      <c r="G344" s="456"/>
      <c r="H344" s="455"/>
      <c r="I344" s="454"/>
      <c r="J344" s="456"/>
      <c r="K344" s="456"/>
      <c r="L344" s="455"/>
      <c r="M344" s="456"/>
    </row>
    <row r="345" spans="1:13" x14ac:dyDescent="0.25">
      <c r="A345" s="454"/>
      <c r="B345" s="455"/>
      <c r="C345" s="455"/>
      <c r="D345" s="455"/>
      <c r="E345" s="455"/>
      <c r="F345" s="456"/>
      <c r="G345" s="456"/>
      <c r="H345" s="455"/>
      <c r="I345" s="454"/>
      <c r="J345" s="456"/>
      <c r="K345" s="456"/>
      <c r="L345" s="455"/>
      <c r="M345" s="456"/>
    </row>
    <row r="346" spans="1:13" x14ac:dyDescent="0.25">
      <c r="A346" s="454"/>
      <c r="B346" s="455"/>
      <c r="C346" s="455"/>
      <c r="D346" s="455"/>
      <c r="E346" s="455"/>
      <c r="F346" s="456"/>
      <c r="G346" s="456"/>
      <c r="H346" s="455"/>
      <c r="I346" s="454"/>
      <c r="J346" s="456"/>
      <c r="K346" s="456"/>
      <c r="L346" s="455"/>
      <c r="M346" s="456"/>
    </row>
    <row r="347" spans="1:13" x14ac:dyDescent="0.25">
      <c r="A347" s="454"/>
      <c r="B347" s="455"/>
      <c r="C347" s="455"/>
      <c r="D347" s="455"/>
      <c r="E347" s="455"/>
      <c r="F347" s="456"/>
      <c r="G347" s="456"/>
      <c r="H347" s="455"/>
      <c r="I347" s="454"/>
      <c r="J347" s="456"/>
      <c r="K347" s="456"/>
      <c r="L347" s="455"/>
      <c r="M347" s="456"/>
    </row>
    <row r="348" spans="1:13" x14ac:dyDescent="0.25">
      <c r="A348" s="454"/>
      <c r="B348" s="455"/>
      <c r="C348" s="455"/>
      <c r="D348" s="455"/>
      <c r="E348" s="455"/>
      <c r="F348" s="456"/>
      <c r="G348" s="456"/>
      <c r="H348" s="455"/>
      <c r="I348" s="454"/>
      <c r="J348" s="456"/>
      <c r="K348" s="456"/>
      <c r="L348" s="455"/>
      <c r="M348" s="456"/>
    </row>
    <row r="349" spans="1:13" x14ac:dyDescent="0.25">
      <c r="A349" s="454"/>
      <c r="B349" s="455"/>
      <c r="C349" s="455"/>
      <c r="D349" s="455"/>
      <c r="E349" s="455"/>
      <c r="F349" s="456"/>
      <c r="G349" s="456"/>
      <c r="H349" s="455"/>
      <c r="I349" s="454"/>
      <c r="J349" s="456"/>
      <c r="K349" s="456"/>
      <c r="L349" s="455"/>
      <c r="M349" s="456"/>
    </row>
    <row r="350" spans="1:13" x14ac:dyDescent="0.25">
      <c r="A350" s="454"/>
      <c r="B350" s="455"/>
      <c r="C350" s="455"/>
      <c r="D350" s="455"/>
      <c r="E350" s="455"/>
      <c r="F350" s="456"/>
      <c r="G350" s="456"/>
      <c r="H350" s="455"/>
      <c r="I350" s="454"/>
      <c r="J350" s="456"/>
      <c r="K350" s="456"/>
      <c r="L350" s="455"/>
      <c r="M350" s="456"/>
    </row>
    <row r="351" spans="1:13" x14ac:dyDescent="0.25">
      <c r="A351" s="454"/>
      <c r="B351" s="455"/>
      <c r="C351" s="455"/>
      <c r="D351" s="455"/>
      <c r="E351" s="455"/>
      <c r="F351" s="456"/>
      <c r="G351" s="456"/>
      <c r="H351" s="455"/>
      <c r="I351" s="454"/>
      <c r="J351" s="456"/>
      <c r="K351" s="456"/>
      <c r="L351" s="455"/>
      <c r="M351" s="456"/>
    </row>
    <row r="352" spans="1:13" x14ac:dyDescent="0.25">
      <c r="A352" s="454"/>
      <c r="B352" s="455"/>
      <c r="C352" s="455"/>
      <c r="D352" s="455"/>
      <c r="E352" s="455"/>
      <c r="F352" s="456"/>
      <c r="G352" s="456"/>
      <c r="H352" s="455"/>
      <c r="I352" s="454"/>
      <c r="J352" s="456"/>
      <c r="K352" s="456"/>
      <c r="L352" s="455"/>
      <c r="M352" s="456"/>
    </row>
    <row r="353" spans="1:13" x14ac:dyDescent="0.25">
      <c r="A353" s="454"/>
      <c r="B353" s="455"/>
      <c r="C353" s="455"/>
      <c r="D353" s="455"/>
      <c r="E353" s="455"/>
      <c r="F353" s="456"/>
      <c r="G353" s="456"/>
      <c r="H353" s="455"/>
      <c r="I353" s="454"/>
      <c r="J353" s="456"/>
      <c r="K353" s="456"/>
      <c r="L353" s="455"/>
      <c r="M353" s="456"/>
    </row>
    <row r="354" spans="1:13" x14ac:dyDescent="0.25">
      <c r="A354" s="454"/>
      <c r="B354" s="455"/>
      <c r="C354" s="455"/>
      <c r="D354" s="455"/>
      <c r="E354" s="455"/>
      <c r="F354" s="456"/>
      <c r="G354" s="456"/>
      <c r="H354" s="455"/>
      <c r="I354" s="454"/>
      <c r="J354" s="456"/>
      <c r="K354" s="456"/>
      <c r="L354" s="455"/>
      <c r="M354" s="456"/>
    </row>
    <row r="355" spans="1:13" x14ac:dyDescent="0.25">
      <c r="A355" s="454"/>
      <c r="B355" s="455"/>
      <c r="C355" s="455"/>
      <c r="D355" s="455"/>
      <c r="E355" s="455"/>
      <c r="F355" s="456"/>
      <c r="G355" s="456"/>
      <c r="H355" s="455"/>
      <c r="I355" s="454"/>
      <c r="J355" s="456"/>
      <c r="K355" s="456"/>
      <c r="L355" s="455"/>
      <c r="M355" s="456"/>
    </row>
    <row r="356" spans="1:13" x14ac:dyDescent="0.25">
      <c r="A356" s="454"/>
      <c r="B356" s="455"/>
      <c r="C356" s="455"/>
      <c r="D356" s="455"/>
      <c r="E356" s="455"/>
      <c r="F356" s="456"/>
      <c r="G356" s="456"/>
      <c r="H356" s="455"/>
      <c r="I356" s="454"/>
      <c r="J356" s="456"/>
      <c r="K356" s="456"/>
      <c r="L356" s="455"/>
      <c r="M356" s="456"/>
    </row>
    <row r="357" spans="1:13" x14ac:dyDescent="0.25">
      <c r="A357" s="454"/>
      <c r="B357" s="455"/>
      <c r="C357" s="455"/>
      <c r="D357" s="455"/>
      <c r="E357" s="455"/>
      <c r="F357" s="456"/>
      <c r="G357" s="456"/>
      <c r="H357" s="455"/>
      <c r="I357" s="454"/>
      <c r="J357" s="456"/>
      <c r="K357" s="456"/>
      <c r="L357" s="455"/>
      <c r="M357" s="456"/>
    </row>
    <row r="358" spans="1:13" x14ac:dyDescent="0.25">
      <c r="A358" s="454"/>
      <c r="B358" s="455"/>
      <c r="C358" s="455"/>
      <c r="D358" s="455"/>
      <c r="E358" s="455"/>
      <c r="F358" s="456"/>
      <c r="G358" s="456"/>
      <c r="H358" s="455"/>
      <c r="I358" s="454"/>
      <c r="J358" s="456"/>
      <c r="K358" s="456"/>
      <c r="L358" s="455"/>
      <c r="M358" s="456"/>
    </row>
    <row r="359" spans="1:13" x14ac:dyDescent="0.25">
      <c r="A359" s="454"/>
      <c r="B359" s="455"/>
      <c r="C359" s="455"/>
      <c r="D359" s="455"/>
      <c r="E359" s="455"/>
      <c r="F359" s="456"/>
      <c r="G359" s="456"/>
      <c r="H359" s="455"/>
      <c r="I359" s="454"/>
      <c r="J359" s="456"/>
      <c r="K359" s="456"/>
      <c r="L359" s="455"/>
      <c r="M359" s="456"/>
    </row>
    <row r="360" spans="1:13" x14ac:dyDescent="0.25">
      <c r="A360" s="454"/>
      <c r="B360" s="455"/>
      <c r="C360" s="455"/>
      <c r="D360" s="455"/>
      <c r="E360" s="455"/>
      <c r="F360" s="456"/>
      <c r="G360" s="456"/>
      <c r="H360" s="455"/>
      <c r="I360" s="454"/>
      <c r="J360" s="456"/>
      <c r="K360" s="456"/>
      <c r="L360" s="455"/>
      <c r="M360" s="456"/>
    </row>
    <row r="361" spans="1:13" x14ac:dyDescent="0.25">
      <c r="A361" s="454"/>
      <c r="B361" s="455"/>
      <c r="C361" s="455"/>
      <c r="D361" s="455"/>
      <c r="E361" s="455"/>
      <c r="F361" s="456"/>
      <c r="G361" s="456"/>
      <c r="H361" s="455"/>
      <c r="I361" s="454"/>
      <c r="J361" s="456"/>
      <c r="K361" s="456"/>
      <c r="L361" s="455"/>
      <c r="M361" s="456"/>
    </row>
    <row r="362" spans="1:13" x14ac:dyDescent="0.25">
      <c r="A362" s="454"/>
      <c r="B362" s="455"/>
      <c r="C362" s="455"/>
      <c r="D362" s="455"/>
      <c r="E362" s="455"/>
      <c r="F362" s="456"/>
      <c r="G362" s="456"/>
      <c r="H362" s="455"/>
      <c r="I362" s="454"/>
      <c r="J362" s="456"/>
      <c r="K362" s="456"/>
      <c r="L362" s="455"/>
      <c r="M362" s="456"/>
    </row>
    <row r="363" spans="1:13" x14ac:dyDescent="0.25">
      <c r="A363" s="454"/>
      <c r="B363" s="455"/>
      <c r="C363" s="455"/>
      <c r="D363" s="455"/>
      <c r="E363" s="455"/>
      <c r="F363" s="456"/>
      <c r="G363" s="456"/>
      <c r="H363" s="455"/>
      <c r="I363" s="454"/>
      <c r="J363" s="456"/>
      <c r="K363" s="456"/>
      <c r="L363" s="455"/>
      <c r="M363" s="456"/>
    </row>
    <row r="364" spans="1:13" x14ac:dyDescent="0.25">
      <c r="A364" s="454"/>
      <c r="B364" s="455"/>
      <c r="C364" s="455"/>
      <c r="D364" s="455"/>
      <c r="E364" s="455"/>
      <c r="F364" s="456"/>
      <c r="G364" s="456"/>
      <c r="H364" s="455"/>
      <c r="I364" s="454"/>
      <c r="J364" s="456"/>
      <c r="K364" s="456"/>
      <c r="L364" s="455"/>
      <c r="M364" s="456"/>
    </row>
    <row r="365" spans="1:13" x14ac:dyDescent="0.25">
      <c r="A365" s="454"/>
      <c r="B365" s="455"/>
      <c r="C365" s="455"/>
      <c r="D365" s="455"/>
      <c r="E365" s="455"/>
      <c r="F365" s="456"/>
      <c r="G365" s="456"/>
      <c r="H365" s="455"/>
      <c r="I365" s="454"/>
      <c r="J365" s="456"/>
      <c r="K365" s="456"/>
      <c r="L365" s="455"/>
      <c r="M365" s="456"/>
    </row>
    <row r="366" spans="1:13" x14ac:dyDescent="0.25">
      <c r="A366" s="454"/>
      <c r="B366" s="455"/>
      <c r="C366" s="455"/>
      <c r="D366" s="455"/>
      <c r="E366" s="455"/>
      <c r="F366" s="456"/>
      <c r="G366" s="456"/>
      <c r="H366" s="455"/>
      <c r="I366" s="454"/>
      <c r="J366" s="456"/>
      <c r="K366" s="456"/>
      <c r="L366" s="455"/>
      <c r="M366" s="456"/>
    </row>
    <row r="367" spans="1:13" x14ac:dyDescent="0.25">
      <c r="A367" s="454"/>
      <c r="B367" s="455"/>
      <c r="C367" s="455"/>
      <c r="D367" s="455"/>
      <c r="E367" s="455"/>
      <c r="F367" s="456"/>
      <c r="G367" s="456"/>
      <c r="H367" s="455"/>
      <c r="I367" s="454"/>
      <c r="J367" s="456"/>
      <c r="K367" s="456"/>
      <c r="L367" s="455"/>
      <c r="M367" s="456"/>
    </row>
    <row r="368" spans="1:13" x14ac:dyDescent="0.25">
      <c r="A368" s="454"/>
      <c r="B368" s="455"/>
      <c r="C368" s="455"/>
      <c r="D368" s="455"/>
      <c r="E368" s="455"/>
      <c r="F368" s="456"/>
      <c r="G368" s="456"/>
      <c r="H368" s="455"/>
      <c r="I368" s="454"/>
      <c r="J368" s="456"/>
      <c r="K368" s="456"/>
      <c r="L368" s="455"/>
      <c r="M368" s="456"/>
    </row>
    <row r="369" spans="1:13" x14ac:dyDescent="0.25">
      <c r="A369" s="454"/>
      <c r="B369" s="455"/>
      <c r="C369" s="455"/>
      <c r="D369" s="455"/>
      <c r="E369" s="455"/>
      <c r="F369" s="456"/>
      <c r="G369" s="456"/>
      <c r="H369" s="455"/>
      <c r="I369" s="454"/>
      <c r="J369" s="456"/>
      <c r="K369" s="456"/>
      <c r="L369" s="455"/>
      <c r="M369" s="456"/>
    </row>
    <row r="370" spans="1:13" x14ac:dyDescent="0.25">
      <c r="A370" s="454"/>
      <c r="B370" s="455"/>
      <c r="C370" s="455"/>
      <c r="D370" s="455"/>
      <c r="E370" s="455"/>
      <c r="F370" s="456"/>
      <c r="G370" s="456"/>
      <c r="H370" s="455"/>
      <c r="I370" s="454"/>
      <c r="J370" s="456"/>
      <c r="K370" s="456"/>
      <c r="L370" s="455"/>
      <c r="M370" s="456"/>
    </row>
    <row r="371" spans="1:13" x14ac:dyDescent="0.25">
      <c r="B371" s="257"/>
      <c r="C371" s="257"/>
      <c r="D371" s="257"/>
      <c r="E371" s="257"/>
      <c r="F371" s="258"/>
      <c r="G371" s="258"/>
      <c r="H371" s="257"/>
      <c r="I371" s="259"/>
      <c r="J371" s="258"/>
      <c r="K371" s="258"/>
      <c r="L371" s="257"/>
      <c r="M371" s="258"/>
    </row>
    <row r="372" spans="1:13" x14ac:dyDescent="0.25">
      <c r="B372" s="257"/>
      <c r="C372" s="257"/>
      <c r="D372" s="257"/>
      <c r="E372" s="257"/>
      <c r="F372" s="258"/>
      <c r="G372" s="258"/>
      <c r="H372" s="257"/>
      <c r="I372" s="259"/>
      <c r="J372" s="258"/>
      <c r="K372" s="258"/>
      <c r="L372" s="257"/>
      <c r="M372" s="258"/>
    </row>
    <row r="373" spans="1:13" x14ac:dyDescent="0.25">
      <c r="B373" s="257"/>
      <c r="C373" s="257"/>
      <c r="D373" s="257"/>
      <c r="E373" s="257"/>
      <c r="F373" s="258"/>
      <c r="G373" s="258"/>
      <c r="H373" s="257"/>
      <c r="I373" s="259"/>
      <c r="J373" s="258"/>
      <c r="K373" s="258"/>
      <c r="L373" s="257"/>
      <c r="M373" s="258"/>
    </row>
    <row r="374" spans="1:13" x14ac:dyDescent="0.25">
      <c r="B374" s="257"/>
      <c r="C374" s="257"/>
      <c r="D374" s="257"/>
      <c r="E374" s="257"/>
      <c r="F374" s="258"/>
      <c r="G374" s="258"/>
      <c r="H374" s="257"/>
      <c r="I374" s="259"/>
      <c r="J374" s="258"/>
      <c r="K374" s="258"/>
      <c r="L374" s="257"/>
      <c r="M374" s="258"/>
    </row>
  </sheetData>
  <mergeCells count="48">
    <mergeCell ref="A6:M6"/>
    <mergeCell ref="A1:B1"/>
    <mergeCell ref="A2:B2"/>
    <mergeCell ref="A116:B116"/>
    <mergeCell ref="A4:M4"/>
    <mergeCell ref="A58:B58"/>
    <mergeCell ref="A59:B59"/>
    <mergeCell ref="L58:M58"/>
    <mergeCell ref="A60:M60"/>
    <mergeCell ref="A3:M3"/>
    <mergeCell ref="A5:M5"/>
    <mergeCell ref="C61:E61"/>
    <mergeCell ref="K8:M8"/>
    <mergeCell ref="H9:I9"/>
    <mergeCell ref="K9:M9"/>
    <mergeCell ref="L115:M115"/>
    <mergeCell ref="C8:E8"/>
    <mergeCell ref="H8:I8"/>
    <mergeCell ref="H61:I61"/>
    <mergeCell ref="I224:M224"/>
    <mergeCell ref="A115:B115"/>
    <mergeCell ref="F9:G9"/>
    <mergeCell ref="F8:G8"/>
    <mergeCell ref="F11:G11"/>
    <mergeCell ref="F61:G61"/>
    <mergeCell ref="C118:E118"/>
    <mergeCell ref="H118:I118"/>
    <mergeCell ref="K118:M118"/>
    <mergeCell ref="A117:M117"/>
    <mergeCell ref="F118:G118"/>
    <mergeCell ref="H176:I176"/>
    <mergeCell ref="K176:M176"/>
    <mergeCell ref="I225:M225"/>
    <mergeCell ref="I226:M226"/>
    <mergeCell ref="B11:E11"/>
    <mergeCell ref="L11:M11"/>
    <mergeCell ref="A173:B173"/>
    <mergeCell ref="A174:B174"/>
    <mergeCell ref="A175:M175"/>
    <mergeCell ref="C176:E176"/>
    <mergeCell ref="F176:G176"/>
    <mergeCell ref="K61:M61"/>
    <mergeCell ref="G138:J138"/>
    <mergeCell ref="G135:J135"/>
    <mergeCell ref="G152:J152"/>
    <mergeCell ref="L173:M173"/>
    <mergeCell ref="G144:J144"/>
    <mergeCell ref="G155:J155"/>
  </mergeCells>
  <phoneticPr fontId="2" type="noConversion"/>
  <pageMargins left="0.75" right="0.5" top="0.75" bottom="0.75" header="0.5" footer="0.5"/>
  <pageSetup scale="80" orientation="portrait" r:id="rId1"/>
  <headerFooter alignWithMargins="0"/>
  <rowBreaks count="3" manualBreakCount="3">
    <brk id="57" max="16383" man="1"/>
    <brk id="114" max="16383" man="1"/>
    <brk id="17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</sheetPr>
  <dimension ref="A1:AQ482"/>
  <sheetViews>
    <sheetView zoomScale="75" zoomScaleNormal="75" zoomScaleSheetLayoutView="75" workbookViewId="0">
      <selection activeCell="P27" sqref="P27"/>
    </sheetView>
  </sheetViews>
  <sheetFormatPr defaultColWidth="9.1796875" defaultRowHeight="12.5" x14ac:dyDescent="0.25"/>
  <cols>
    <col min="1" max="1" width="3.81640625" style="9" customWidth="1"/>
    <col min="2" max="3" width="11.7265625" style="9" customWidth="1"/>
    <col min="4" max="7" width="11.7265625" style="15" customWidth="1"/>
    <col min="8" max="8" width="11.7265625" style="9" customWidth="1"/>
    <col min="9" max="9" width="11.7265625" style="15" customWidth="1"/>
    <col min="10" max="11" width="11.7265625" style="9" customWidth="1"/>
    <col min="12" max="12" width="11.7265625" customWidth="1"/>
    <col min="13" max="13" width="10.7265625" style="20" customWidth="1"/>
    <col min="14" max="15" width="9.1796875" style="20"/>
    <col min="16" max="16" width="11.26953125" style="20" customWidth="1"/>
    <col min="17" max="17" width="10.1796875" style="20" customWidth="1"/>
    <col min="18" max="18" width="13" style="20" customWidth="1"/>
    <col min="19" max="19" width="11" style="20" customWidth="1"/>
    <col min="20" max="20" width="13.7265625" style="20" customWidth="1"/>
    <col min="21" max="21" width="14.453125" style="20" customWidth="1"/>
    <col min="22" max="22" width="10.453125" style="20" customWidth="1"/>
    <col min="23" max="43" width="9.1796875" style="20"/>
    <col min="44" max="16384" width="9.1796875" style="9"/>
  </cols>
  <sheetData>
    <row r="1" spans="1:15" x14ac:dyDescent="0.25">
      <c r="A1"/>
      <c r="B1"/>
      <c r="C1"/>
      <c r="D1" s="137"/>
      <c r="E1" s="137"/>
      <c r="F1" s="137"/>
      <c r="G1" s="137"/>
      <c r="H1"/>
      <c r="I1" s="137"/>
      <c r="J1"/>
      <c r="K1"/>
    </row>
    <row r="2" spans="1:15" ht="15.5" x14ac:dyDescent="0.35">
      <c r="A2" s="164" t="s">
        <v>455</v>
      </c>
      <c r="B2" s="157"/>
      <c r="C2" s="157"/>
      <c r="D2" s="157"/>
      <c r="E2" s="157"/>
      <c r="F2" s="158"/>
      <c r="G2" s="151"/>
      <c r="H2" s="151"/>
      <c r="I2" s="151"/>
      <c r="J2" s="151"/>
      <c r="K2" s="151"/>
      <c r="L2" s="151"/>
      <c r="M2" s="449"/>
      <c r="O2" s="457"/>
    </row>
    <row r="3" spans="1:15" ht="15.5" x14ac:dyDescent="0.35">
      <c r="A3"/>
      <c r="B3" s="141"/>
      <c r="C3" s="141"/>
      <c r="D3" s="146"/>
      <c r="E3" s="146"/>
      <c r="F3" s="146"/>
      <c r="G3" s="146"/>
      <c r="H3" s="141"/>
      <c r="I3" s="146"/>
      <c r="J3" s="141"/>
      <c r="K3" s="141"/>
      <c r="L3" s="141"/>
      <c r="M3" s="370"/>
      <c r="O3" s="457"/>
    </row>
    <row r="4" spans="1:15" ht="15.5" x14ac:dyDescent="0.35">
      <c r="A4"/>
      <c r="B4" s="141" t="s">
        <v>385</v>
      </c>
      <c r="C4" s="141"/>
      <c r="D4" s="146"/>
      <c r="E4" s="146"/>
      <c r="F4" s="146"/>
      <c r="G4" s="146"/>
      <c r="H4" s="141"/>
      <c r="I4" s="146"/>
      <c r="J4" s="141"/>
      <c r="K4" s="141"/>
      <c r="L4" s="141"/>
      <c r="M4" s="370"/>
      <c r="O4" s="457"/>
    </row>
    <row r="5" spans="1:15" ht="15.5" x14ac:dyDescent="0.35">
      <c r="A5"/>
      <c r="B5" s="141" t="s">
        <v>392</v>
      </c>
      <c r="C5" s="141"/>
      <c r="D5" s="141"/>
      <c r="E5" s="146" t="s">
        <v>3</v>
      </c>
      <c r="F5" s="146" t="s">
        <v>4</v>
      </c>
      <c r="G5" s="146"/>
      <c r="H5" s="146"/>
      <c r="I5" s="141"/>
      <c r="J5" s="146" t="s">
        <v>5</v>
      </c>
      <c r="K5" s="141"/>
      <c r="L5" s="141"/>
      <c r="M5" s="370"/>
      <c r="O5" s="457"/>
    </row>
    <row r="6" spans="1:15" ht="15.5" x14ac:dyDescent="0.35">
      <c r="A6"/>
      <c r="B6" s="141"/>
      <c r="C6" s="141" t="s">
        <v>2</v>
      </c>
      <c r="D6" s="141"/>
      <c r="E6" s="146">
        <v>8</v>
      </c>
      <c r="F6" s="146">
        <v>1</v>
      </c>
      <c r="G6" s="146"/>
      <c r="H6" s="146"/>
      <c r="I6" s="141"/>
      <c r="J6" s="177">
        <f>'Rate Classifications'!$J$39*E6*F6</f>
        <v>0</v>
      </c>
      <c r="K6" s="141"/>
      <c r="L6" s="141"/>
      <c r="M6" s="370"/>
      <c r="O6" s="457"/>
    </row>
    <row r="7" spans="1:15" ht="15.5" x14ac:dyDescent="0.35">
      <c r="A7"/>
      <c r="B7" s="141"/>
      <c r="C7" s="141" t="s">
        <v>2</v>
      </c>
      <c r="D7" s="141"/>
      <c r="E7" s="146">
        <v>2</v>
      </c>
      <c r="F7" s="146">
        <v>1.5</v>
      </c>
      <c r="G7" s="146"/>
      <c r="H7" s="146"/>
      <c r="I7" s="141"/>
      <c r="J7" s="177">
        <f>'Rate Classifications'!$J$39*E7*F7</f>
        <v>0</v>
      </c>
      <c r="K7" s="141"/>
      <c r="L7" s="141"/>
      <c r="M7" s="370"/>
      <c r="O7" s="457"/>
    </row>
    <row r="8" spans="1:15" ht="15.5" x14ac:dyDescent="0.35">
      <c r="A8"/>
      <c r="B8" s="141"/>
      <c r="C8" s="141"/>
      <c r="D8" s="146"/>
      <c r="E8" s="146"/>
      <c r="F8" s="146"/>
      <c r="G8" s="146"/>
      <c r="H8" s="141"/>
      <c r="I8" s="146"/>
      <c r="J8" s="175"/>
      <c r="K8" s="141"/>
      <c r="L8" s="141"/>
      <c r="M8" s="370"/>
      <c r="O8" s="458"/>
    </row>
    <row r="9" spans="1:15" ht="15.5" x14ac:dyDescent="0.35">
      <c r="A9"/>
      <c r="B9" s="141" t="s">
        <v>393</v>
      </c>
      <c r="C9" s="141"/>
      <c r="D9" s="141"/>
      <c r="E9" s="146"/>
      <c r="F9" s="146"/>
      <c r="G9" s="146"/>
      <c r="H9" s="146"/>
      <c r="I9" s="141"/>
      <c r="J9" s="175"/>
      <c r="K9" s="141"/>
      <c r="L9" s="141"/>
      <c r="M9" s="370"/>
      <c r="O9" s="458"/>
    </row>
    <row r="10" spans="1:15" ht="15.5" x14ac:dyDescent="0.35">
      <c r="A10"/>
      <c r="B10" s="141"/>
      <c r="C10" s="141" t="s">
        <v>2</v>
      </c>
      <c r="D10" s="141"/>
      <c r="E10" s="146">
        <v>8</v>
      </c>
      <c r="F10" s="146">
        <v>1</v>
      </c>
      <c r="G10" s="146"/>
      <c r="H10" s="146"/>
      <c r="I10" s="141"/>
      <c r="J10" s="177">
        <f>'Rate Classifications'!$L$39*E10*F10</f>
        <v>0</v>
      </c>
      <c r="K10" s="141"/>
      <c r="L10" s="141"/>
      <c r="M10" s="370"/>
      <c r="O10" s="457"/>
    </row>
    <row r="11" spans="1:15" ht="15.5" x14ac:dyDescent="0.35">
      <c r="A11"/>
      <c r="B11" s="141"/>
      <c r="C11" s="141" t="s">
        <v>2</v>
      </c>
      <c r="D11" s="141"/>
      <c r="E11" s="146">
        <v>2</v>
      </c>
      <c r="F11" s="146">
        <v>1.5</v>
      </c>
      <c r="G11" s="146"/>
      <c r="H11" s="146"/>
      <c r="I11" s="141"/>
      <c r="J11" s="177">
        <f>'Rate Classifications'!$L$39*E11*F11</f>
        <v>0</v>
      </c>
      <c r="K11" s="141"/>
      <c r="L11" s="141"/>
      <c r="M11" s="370"/>
      <c r="O11" s="457"/>
    </row>
    <row r="12" spans="1:15" ht="15.5" x14ac:dyDescent="0.35">
      <c r="A12"/>
      <c r="B12" s="141"/>
      <c r="C12" s="141"/>
      <c r="D12" s="146"/>
      <c r="E12" s="146"/>
      <c r="F12" s="146"/>
      <c r="G12" s="173"/>
      <c r="H12" s="172"/>
      <c r="I12" s="173"/>
      <c r="J12" s="176"/>
      <c r="K12" s="172"/>
      <c r="L12" s="141"/>
      <c r="M12" s="370"/>
      <c r="O12" s="458"/>
    </row>
    <row r="13" spans="1:15" ht="15.5" x14ac:dyDescent="0.35">
      <c r="A13"/>
      <c r="B13" s="141"/>
      <c r="C13" s="141"/>
      <c r="D13" s="146"/>
      <c r="E13" s="146"/>
      <c r="F13" s="146"/>
      <c r="G13" s="146"/>
      <c r="H13" s="141"/>
      <c r="I13" s="146" t="s">
        <v>5</v>
      </c>
      <c r="J13" s="177">
        <f>SUM(J6:J7,J10:J11)</f>
        <v>0</v>
      </c>
      <c r="K13" s="148" t="s">
        <v>8</v>
      </c>
      <c r="L13" s="141"/>
      <c r="M13" s="370"/>
      <c r="O13" s="457"/>
    </row>
    <row r="14" spans="1:15" ht="15.5" x14ac:dyDescent="0.35">
      <c r="A14"/>
      <c r="B14" s="141"/>
      <c r="C14" s="141"/>
      <c r="D14" s="146"/>
      <c r="E14" s="146"/>
      <c r="F14" s="146"/>
      <c r="G14" s="146"/>
      <c r="H14" s="141"/>
      <c r="I14" s="141"/>
      <c r="J14" s="177"/>
      <c r="K14" s="148"/>
      <c r="L14" s="141"/>
      <c r="M14" s="370"/>
      <c r="O14" s="457"/>
    </row>
    <row r="15" spans="1:15" ht="15.5" x14ac:dyDescent="0.35">
      <c r="A15"/>
      <c r="B15" s="666" t="s">
        <v>386</v>
      </c>
      <c r="C15" s="667"/>
      <c r="D15" s="667"/>
      <c r="E15" s="667"/>
      <c r="F15" s="146"/>
      <c r="G15" s="146"/>
      <c r="H15" s="141"/>
      <c r="I15" s="146"/>
      <c r="J15" s="175"/>
      <c r="K15" s="148"/>
      <c r="L15" s="141"/>
      <c r="M15" s="370"/>
    </row>
    <row r="16" spans="1:15" ht="15.5" x14ac:dyDescent="0.35">
      <c r="A16"/>
      <c r="B16" s="141" t="s">
        <v>394</v>
      </c>
      <c r="C16" s="141"/>
      <c r="D16" s="141"/>
      <c r="E16" s="146" t="s">
        <v>10</v>
      </c>
      <c r="F16" s="146" t="s">
        <v>11</v>
      </c>
      <c r="G16" s="146"/>
      <c r="H16" s="146"/>
      <c r="I16" s="141"/>
      <c r="J16" s="175"/>
      <c r="K16" s="148"/>
      <c r="L16" s="141"/>
      <c r="M16" s="370"/>
    </row>
    <row r="17" spans="1:15" ht="15.5" x14ac:dyDescent="0.35">
      <c r="A17"/>
      <c r="B17" s="141"/>
      <c r="C17" s="141"/>
      <c r="D17" s="141"/>
      <c r="E17" s="146">
        <v>2</v>
      </c>
      <c r="F17" s="146" t="s">
        <v>144</v>
      </c>
      <c r="G17" s="146"/>
      <c r="H17" s="146"/>
      <c r="I17" s="141"/>
      <c r="J17" s="177">
        <f>E17*'Rate Classifications'!F42</f>
        <v>72</v>
      </c>
      <c r="K17" s="148"/>
      <c r="L17" s="141"/>
      <c r="M17" s="370"/>
    </row>
    <row r="18" spans="1:15" ht="15.5" x14ac:dyDescent="0.35">
      <c r="A18"/>
      <c r="B18" s="141"/>
      <c r="C18" s="141"/>
      <c r="D18" s="141"/>
      <c r="E18" s="146"/>
      <c r="F18" s="146"/>
      <c r="G18" s="146"/>
      <c r="H18" s="146"/>
      <c r="I18" s="141"/>
      <c r="J18" s="175"/>
      <c r="K18" s="148"/>
      <c r="L18" s="141"/>
      <c r="M18" s="370"/>
    </row>
    <row r="19" spans="1:15" ht="15.5" x14ac:dyDescent="0.35">
      <c r="A19"/>
      <c r="B19" s="141" t="s">
        <v>395</v>
      </c>
      <c r="C19" s="141"/>
      <c r="D19" s="141"/>
      <c r="E19" s="146" t="s">
        <v>13</v>
      </c>
      <c r="F19" s="146" t="s">
        <v>14</v>
      </c>
      <c r="G19" s="146" t="s">
        <v>15</v>
      </c>
      <c r="H19" s="146"/>
      <c r="I19" s="141"/>
      <c r="J19" s="175"/>
      <c r="K19" s="148"/>
      <c r="L19" s="141"/>
      <c r="M19" s="370"/>
      <c r="O19" s="459"/>
    </row>
    <row r="20" spans="1:15" ht="15.5" x14ac:dyDescent="0.35">
      <c r="A20"/>
      <c r="B20" s="141"/>
      <c r="C20" s="141"/>
      <c r="D20" s="141"/>
      <c r="E20" s="389">
        <v>2</v>
      </c>
      <c r="F20" s="146" t="s">
        <v>144</v>
      </c>
      <c r="G20" s="146">
        <v>1</v>
      </c>
      <c r="H20" s="146"/>
      <c r="I20" s="141"/>
      <c r="J20" s="177">
        <f>E20*'Rate Classifications'!F43*G20</f>
        <v>200</v>
      </c>
      <c r="K20" s="148"/>
      <c r="L20" s="141"/>
      <c r="M20" s="370"/>
      <c r="O20" s="459"/>
    </row>
    <row r="21" spans="1:15" ht="15.5" x14ac:dyDescent="0.35">
      <c r="A21"/>
      <c r="B21" s="141"/>
      <c r="C21" s="141"/>
      <c r="D21" s="141"/>
      <c r="E21" s="146"/>
      <c r="F21" s="146"/>
      <c r="G21" s="173"/>
      <c r="H21" s="173"/>
      <c r="I21" s="172"/>
      <c r="J21" s="176"/>
      <c r="K21" s="179"/>
      <c r="L21" s="141"/>
      <c r="M21" s="370"/>
      <c r="O21" s="459"/>
    </row>
    <row r="22" spans="1:15" ht="15.5" x14ac:dyDescent="0.35">
      <c r="A22"/>
      <c r="B22" s="141"/>
      <c r="C22" s="141"/>
      <c r="D22" s="141"/>
      <c r="E22" s="146"/>
      <c r="F22" s="146"/>
      <c r="G22" s="146"/>
      <c r="H22" s="146"/>
      <c r="I22" s="141" t="s">
        <v>5</v>
      </c>
      <c r="J22" s="177">
        <f>J17+J20</f>
        <v>272</v>
      </c>
      <c r="K22" s="148" t="s">
        <v>8</v>
      </c>
      <c r="L22" s="141"/>
      <c r="M22" s="370"/>
      <c r="O22" s="459"/>
    </row>
    <row r="23" spans="1:15" ht="15.5" x14ac:dyDescent="0.35">
      <c r="A23"/>
      <c r="B23" s="141"/>
      <c r="C23" s="141"/>
      <c r="D23" s="141"/>
      <c r="E23" s="146"/>
      <c r="F23" s="146"/>
      <c r="G23" s="146"/>
      <c r="H23" s="146"/>
      <c r="I23" s="141"/>
      <c r="J23" s="177"/>
      <c r="K23" s="148"/>
      <c r="L23" s="141"/>
      <c r="M23" s="370"/>
      <c r="O23" s="459"/>
    </row>
    <row r="24" spans="1:15" ht="15.5" x14ac:dyDescent="0.35">
      <c r="A24"/>
      <c r="B24" s="141" t="s">
        <v>387</v>
      </c>
      <c r="C24" s="141"/>
      <c r="D24" s="146"/>
      <c r="E24" s="146"/>
      <c r="F24" s="146"/>
      <c r="G24" s="146"/>
      <c r="H24" s="141"/>
      <c r="I24" s="141"/>
      <c r="J24" s="175"/>
      <c r="K24" s="148"/>
      <c r="L24" s="141"/>
      <c r="M24" s="370"/>
      <c r="O24" s="459"/>
    </row>
    <row r="25" spans="1:15" ht="15.5" x14ac:dyDescent="0.35">
      <c r="A25"/>
      <c r="B25" s="141" t="s">
        <v>396</v>
      </c>
      <c r="C25" s="141"/>
      <c r="D25" s="141"/>
      <c r="E25" s="146" t="s">
        <v>16</v>
      </c>
      <c r="F25" s="146" t="s">
        <v>17</v>
      </c>
      <c r="G25" s="146" t="s">
        <v>18</v>
      </c>
      <c r="H25" s="146"/>
      <c r="I25" s="141"/>
      <c r="J25" s="175"/>
      <c r="K25" s="148"/>
      <c r="L25" s="141"/>
      <c r="M25" s="370"/>
      <c r="O25" s="459"/>
    </row>
    <row r="26" spans="1:15" ht="15.5" x14ac:dyDescent="0.35">
      <c r="A26"/>
      <c r="B26" s="141"/>
      <c r="C26" s="141"/>
      <c r="D26" s="141"/>
      <c r="E26" s="390">
        <v>30</v>
      </c>
      <c r="F26" s="146" t="s">
        <v>144</v>
      </c>
      <c r="G26" s="146">
        <v>1</v>
      </c>
      <c r="H26" s="146"/>
      <c r="I26" s="141"/>
      <c r="J26" s="177">
        <f>E26*'Rate Classifications'!F45*G26</f>
        <v>17.399999999999999</v>
      </c>
      <c r="K26" s="148"/>
      <c r="L26" s="141"/>
      <c r="M26" s="370"/>
      <c r="O26" s="459"/>
    </row>
    <row r="27" spans="1:15" ht="15.5" x14ac:dyDescent="0.35">
      <c r="A27"/>
      <c r="B27" s="141"/>
      <c r="C27" s="141"/>
      <c r="D27" s="141"/>
      <c r="E27" s="146"/>
      <c r="F27" s="146"/>
      <c r="G27" s="146"/>
      <c r="H27" s="146"/>
      <c r="I27" s="141"/>
      <c r="J27" s="175"/>
      <c r="K27" s="148"/>
      <c r="L27" s="141"/>
      <c r="M27" s="370"/>
      <c r="O27" s="459"/>
    </row>
    <row r="28" spans="1:15" ht="15.5" x14ac:dyDescent="0.35">
      <c r="A28"/>
      <c r="B28" s="141" t="s">
        <v>398</v>
      </c>
      <c r="C28"/>
      <c r="D28" s="141"/>
      <c r="E28" s="146" t="s">
        <v>19</v>
      </c>
      <c r="F28" s="146" t="s">
        <v>20</v>
      </c>
      <c r="G28" s="146"/>
      <c r="H28" s="146"/>
      <c r="I28" s="141"/>
      <c r="J28" s="175"/>
      <c r="K28" s="148"/>
      <c r="L28" s="141"/>
      <c r="M28" s="370"/>
    </row>
    <row r="29" spans="1:15" ht="15.5" x14ac:dyDescent="0.35">
      <c r="A29"/>
      <c r="B29" s="141"/>
      <c r="C29" s="141"/>
      <c r="D29" s="141"/>
      <c r="E29" s="321">
        <f>'Rate Classifications'!F46</f>
        <v>100</v>
      </c>
      <c r="F29" s="146">
        <v>10</v>
      </c>
      <c r="G29" s="146"/>
      <c r="H29" s="146"/>
      <c r="I29" s="141"/>
      <c r="J29" s="177">
        <f>E29*F29</f>
        <v>1000</v>
      </c>
      <c r="K29" s="148"/>
      <c r="L29" s="141"/>
      <c r="M29" s="370"/>
    </row>
    <row r="30" spans="1:15" ht="15.5" x14ac:dyDescent="0.35">
      <c r="A30"/>
      <c r="B30" s="141"/>
      <c r="C30" s="141"/>
      <c r="D30" s="141" t="s">
        <v>106</v>
      </c>
      <c r="E30" s="146"/>
      <c r="F30" s="146"/>
      <c r="G30" s="146"/>
      <c r="H30" s="146"/>
      <c r="I30" s="141"/>
      <c r="J30" s="175"/>
      <c r="K30" s="148"/>
      <c r="L30" s="141"/>
      <c r="M30" s="370"/>
    </row>
    <row r="31" spans="1:15" ht="15.5" x14ac:dyDescent="0.35">
      <c r="A31"/>
      <c r="B31" s="141" t="s">
        <v>397</v>
      </c>
      <c r="C31" s="141"/>
      <c r="D31" s="141"/>
      <c r="E31" s="146"/>
      <c r="F31" s="146"/>
      <c r="G31" s="146" t="s">
        <v>21</v>
      </c>
      <c r="H31" s="146"/>
      <c r="I31" s="141"/>
      <c r="J31" s="175"/>
      <c r="K31" s="148"/>
      <c r="L31" s="141"/>
      <c r="M31" s="370"/>
    </row>
    <row r="32" spans="1:15" ht="15.5" x14ac:dyDescent="0.35">
      <c r="A32"/>
      <c r="B32" s="141"/>
      <c r="C32" s="141"/>
      <c r="D32" s="141"/>
      <c r="E32" s="147">
        <f>'Rate Classifications'!F47</f>
        <v>4.25</v>
      </c>
      <c r="F32" s="146">
        <v>10</v>
      </c>
      <c r="G32" s="390">
        <v>2</v>
      </c>
      <c r="H32" s="146"/>
      <c r="I32" s="141"/>
      <c r="J32" s="177">
        <f>E32*F32*G32</f>
        <v>85</v>
      </c>
      <c r="K32" s="148"/>
      <c r="L32" s="141"/>
      <c r="M32" s="370"/>
    </row>
    <row r="33" spans="1:13" ht="15.5" x14ac:dyDescent="0.35">
      <c r="A33"/>
      <c r="B33" s="141"/>
      <c r="C33" s="141"/>
      <c r="D33" s="141"/>
      <c r="E33" s="146"/>
      <c r="F33" s="146"/>
      <c r="G33" s="173"/>
      <c r="H33" s="173"/>
      <c r="I33" s="172"/>
      <c r="J33" s="176"/>
      <c r="K33" s="179"/>
      <c r="L33" s="141"/>
      <c r="M33" s="370"/>
    </row>
    <row r="34" spans="1:13" ht="15.5" x14ac:dyDescent="0.35">
      <c r="A34"/>
      <c r="B34" s="141"/>
      <c r="C34" s="141"/>
      <c r="D34" s="141"/>
      <c r="E34" s="146"/>
      <c r="F34" s="146"/>
      <c r="G34" s="146"/>
      <c r="H34" s="146"/>
      <c r="I34" s="141" t="s">
        <v>5</v>
      </c>
      <c r="J34" s="177">
        <f>J26+J29+J32</f>
        <v>1102.4000000000001</v>
      </c>
      <c r="K34" s="148" t="s">
        <v>8</v>
      </c>
      <c r="L34" s="141"/>
      <c r="M34" s="370"/>
    </row>
    <row r="35" spans="1:13" ht="15.5" x14ac:dyDescent="0.35">
      <c r="A35"/>
      <c r="B35" s="141"/>
      <c r="C35" s="141"/>
      <c r="D35" s="146"/>
      <c r="E35" s="146"/>
      <c r="F35" s="146"/>
      <c r="G35" s="146"/>
      <c r="H35" s="141"/>
      <c r="I35" s="149"/>
      <c r="J35" s="141"/>
      <c r="K35" s="141"/>
      <c r="L35" s="141"/>
      <c r="M35" s="370"/>
    </row>
    <row r="36" spans="1:13" ht="15.5" x14ac:dyDescent="0.35">
      <c r="B36" s="119" t="s">
        <v>497</v>
      </c>
      <c r="C36"/>
      <c r="D36" s="146"/>
      <c r="E36" s="146"/>
      <c r="F36" s="146"/>
      <c r="G36" s="146"/>
      <c r="H36" s="141"/>
      <c r="I36" s="146"/>
      <c r="J36" s="141"/>
      <c r="K36" s="141"/>
      <c r="L36" s="141"/>
      <c r="M36" s="370"/>
    </row>
    <row r="37" spans="1:13" ht="15.5" x14ac:dyDescent="0.35">
      <c r="A37" s="141"/>
      <c r="B37" s="141" t="s">
        <v>385</v>
      </c>
      <c r="C37" s="141"/>
      <c r="D37" s="146"/>
      <c r="E37" s="146"/>
      <c r="F37" s="137"/>
      <c r="G37" s="137"/>
      <c r="H37" s="146"/>
      <c r="I37" s="141"/>
      <c r="J37" s="177">
        <f>J13</f>
        <v>0</v>
      </c>
      <c r="K37" s="141"/>
      <c r="L37" s="141"/>
      <c r="M37" s="370"/>
    </row>
    <row r="38" spans="1:13" ht="15.5" x14ac:dyDescent="0.35">
      <c r="A38"/>
      <c r="B38" s="141" t="s">
        <v>386</v>
      </c>
      <c r="C38" s="141"/>
      <c r="D38" s="146"/>
      <c r="E38" s="146"/>
      <c r="F38" s="137"/>
      <c r="G38" s="137"/>
      <c r="H38" s="146"/>
      <c r="I38" s="137"/>
      <c r="J38" s="177">
        <f>J22</f>
        <v>272</v>
      </c>
      <c r="K38"/>
      <c r="L38" s="141"/>
      <c r="M38" s="370"/>
    </row>
    <row r="39" spans="1:13" ht="15.5" x14ac:dyDescent="0.35">
      <c r="A39"/>
      <c r="B39" s="141" t="s">
        <v>387</v>
      </c>
      <c r="C39" s="141"/>
      <c r="D39" s="146"/>
      <c r="E39" s="146"/>
      <c r="F39" s="137"/>
      <c r="G39" s="137"/>
      <c r="H39" s="146"/>
      <c r="I39" s="137"/>
      <c r="J39" s="316">
        <f>J34</f>
        <v>1102.4000000000001</v>
      </c>
      <c r="K39"/>
      <c r="L39" s="141"/>
      <c r="M39" s="370"/>
    </row>
    <row r="40" spans="1:13" ht="15.5" x14ac:dyDescent="0.35">
      <c r="A40"/>
      <c r="B40" s="141"/>
      <c r="C40" s="141"/>
      <c r="D40" s="146"/>
      <c r="E40" s="146"/>
      <c r="F40" s="147"/>
      <c r="G40" s="146"/>
      <c r="H40" s="151"/>
      <c r="I40" s="146" t="s">
        <v>22</v>
      </c>
      <c r="J40" s="177">
        <f>SUM(J37:J39)</f>
        <v>1374.4</v>
      </c>
      <c r="K40" s="141"/>
      <c r="L40" s="141"/>
      <c r="M40" s="370"/>
    </row>
    <row r="41" spans="1:13" ht="15.5" x14ac:dyDescent="0.35">
      <c r="A41"/>
      <c r="B41" s="141"/>
      <c r="C41" s="141"/>
      <c r="D41" s="146"/>
      <c r="E41" s="146"/>
      <c r="F41" s="146"/>
      <c r="G41" s="146"/>
      <c r="H41" s="141"/>
      <c r="I41" s="181" t="s">
        <v>14</v>
      </c>
      <c r="J41" s="178">
        <f>J40/'Rate Classifications'!O43</f>
        <v>22.90666666666667</v>
      </c>
      <c r="K41" s="141" t="s">
        <v>60</v>
      </c>
      <c r="L41" s="141"/>
      <c r="M41" s="370"/>
    </row>
    <row r="42" spans="1:13" ht="15.5" x14ac:dyDescent="0.35">
      <c r="A42"/>
      <c r="B42" s="141"/>
      <c r="C42" s="141"/>
      <c r="D42" s="146"/>
      <c r="E42" s="146"/>
      <c r="F42" s="146"/>
      <c r="G42" s="146"/>
      <c r="H42" s="141"/>
      <c r="I42" s="146"/>
      <c r="J42" s="141"/>
      <c r="K42" s="141"/>
      <c r="L42" s="141"/>
      <c r="M42" s="370"/>
    </row>
    <row r="43" spans="1:13" ht="15.5" x14ac:dyDescent="0.35">
      <c r="A43"/>
      <c r="B43" s="141"/>
      <c r="C43" s="141"/>
      <c r="D43" s="146"/>
      <c r="E43" s="146"/>
      <c r="F43" s="146"/>
      <c r="G43" s="146"/>
      <c r="H43" s="141"/>
      <c r="I43" s="146"/>
      <c r="J43" s="141"/>
      <c r="K43" s="141"/>
      <c r="L43" s="141"/>
      <c r="M43" s="370"/>
    </row>
    <row r="44" spans="1:13" ht="15.5" x14ac:dyDescent="0.35">
      <c r="A44"/>
      <c r="B44" s="141"/>
      <c r="C44" s="141"/>
      <c r="D44" s="146"/>
      <c r="E44" s="146"/>
      <c r="F44" s="146"/>
      <c r="G44" s="146"/>
      <c r="H44" s="141"/>
      <c r="I44" s="146"/>
      <c r="J44" s="141"/>
      <c r="K44" s="141"/>
      <c r="L44" s="141"/>
      <c r="M44" s="370"/>
    </row>
    <row r="45" spans="1:13" ht="15.5" x14ac:dyDescent="0.35">
      <c r="A45" s="164" t="s">
        <v>454</v>
      </c>
      <c r="B45" s="157"/>
      <c r="C45" s="157"/>
      <c r="D45" s="157"/>
      <c r="E45" s="157"/>
      <c r="F45" s="158"/>
      <c r="G45" s="151"/>
      <c r="H45" s="151"/>
      <c r="I45" s="151"/>
      <c r="J45" s="151"/>
      <c r="K45" s="151"/>
      <c r="L45" s="141"/>
      <c r="M45" s="370"/>
    </row>
    <row r="46" spans="1:13" ht="15.5" x14ac:dyDescent="0.35">
      <c r="A46"/>
      <c r="B46"/>
      <c r="C46"/>
      <c r="D46" s="146"/>
      <c r="E46" s="146"/>
      <c r="F46" s="146"/>
      <c r="G46" s="146"/>
      <c r="H46" s="141"/>
      <c r="I46" s="146"/>
      <c r="J46" s="141"/>
      <c r="K46" s="141"/>
      <c r="L46" s="141"/>
      <c r="M46" s="370"/>
    </row>
    <row r="47" spans="1:13" ht="15.5" x14ac:dyDescent="0.35">
      <c r="A47"/>
      <c r="B47" s="141" t="s">
        <v>385</v>
      </c>
      <c r="C47" s="141"/>
      <c r="D47" s="146"/>
      <c r="E47" s="146"/>
      <c r="F47" s="146"/>
      <c r="G47" s="146"/>
      <c r="H47"/>
      <c r="I47" s="141"/>
      <c r="J47" s="177">
        <f>$J$13</f>
        <v>0</v>
      </c>
      <c r="K47" s="141"/>
      <c r="L47" s="151"/>
      <c r="M47" s="449"/>
    </row>
    <row r="48" spans="1:13" ht="15.5" x14ac:dyDescent="0.35">
      <c r="A48"/>
      <c r="B48" s="141" t="s">
        <v>386</v>
      </c>
      <c r="C48" s="141"/>
      <c r="D48" s="146"/>
      <c r="E48" s="146"/>
      <c r="F48" s="146"/>
      <c r="G48" s="146"/>
      <c r="H48"/>
      <c r="I48" s="141"/>
      <c r="J48" s="177">
        <f>$J$22</f>
        <v>272</v>
      </c>
      <c r="K48" s="141"/>
      <c r="L48" s="141"/>
      <c r="M48" s="370"/>
    </row>
    <row r="49" spans="1:13" ht="15.5" x14ac:dyDescent="0.35">
      <c r="A49"/>
      <c r="B49" s="141" t="s">
        <v>399</v>
      </c>
      <c r="C49" s="141"/>
      <c r="D49" s="146"/>
      <c r="E49" s="146"/>
      <c r="F49" s="146"/>
      <c r="G49" s="146"/>
      <c r="H49"/>
      <c r="I49" s="141"/>
      <c r="J49" s="316">
        <f>$J$26+$J$29</f>
        <v>1017.4</v>
      </c>
      <c r="K49" s="141"/>
      <c r="L49" s="141"/>
      <c r="M49" s="370"/>
    </row>
    <row r="50" spans="1:13" ht="15.5" x14ac:dyDescent="0.35">
      <c r="A50"/>
      <c r="B50" s="141"/>
      <c r="C50" s="141"/>
      <c r="D50" s="146"/>
      <c r="E50" s="146"/>
      <c r="F50" s="146"/>
      <c r="G50" s="146"/>
      <c r="H50"/>
      <c r="I50" s="146" t="s">
        <v>22</v>
      </c>
      <c r="J50" s="177">
        <f>SUM(J47:J49)</f>
        <v>1289.4000000000001</v>
      </c>
      <c r="K50" s="141"/>
      <c r="L50" s="141"/>
      <c r="M50" s="370"/>
    </row>
    <row r="51" spans="1:13" ht="15.5" x14ac:dyDescent="0.35">
      <c r="A51"/>
      <c r="B51" s="141"/>
      <c r="C51" s="141"/>
      <c r="D51" s="146"/>
      <c r="E51" s="146"/>
      <c r="F51" s="146"/>
      <c r="G51" s="146"/>
      <c r="H51"/>
      <c r="I51" s="181" t="s">
        <v>14</v>
      </c>
      <c r="J51" s="178">
        <f>J50/'Rate Classifications'!O44</f>
        <v>6.4470000000000001</v>
      </c>
      <c r="K51" s="141" t="s">
        <v>60</v>
      </c>
      <c r="L51" s="141"/>
      <c r="M51" s="370"/>
    </row>
    <row r="52" spans="1:13" ht="15.5" x14ac:dyDescent="0.35">
      <c r="A52"/>
      <c r="B52" s="141"/>
      <c r="C52" s="141"/>
      <c r="D52" s="146"/>
      <c r="E52" s="146"/>
      <c r="F52" s="146"/>
      <c r="G52" s="146"/>
      <c r="H52" s="151"/>
      <c r="I52" s="152"/>
      <c r="J52" s="141"/>
      <c r="K52" s="141"/>
      <c r="L52" s="141"/>
      <c r="M52" s="370"/>
    </row>
    <row r="53" spans="1:13" ht="15.5" x14ac:dyDescent="0.35">
      <c r="A53"/>
      <c r="B53" s="141"/>
      <c r="C53" s="141"/>
      <c r="D53" s="146"/>
      <c r="E53" s="146"/>
      <c r="F53" s="146"/>
      <c r="G53" s="146"/>
      <c r="H53" s="141"/>
      <c r="I53" s="146"/>
      <c r="J53" s="141"/>
      <c r="K53" s="141"/>
      <c r="L53" s="141"/>
      <c r="M53" s="370"/>
    </row>
    <row r="54" spans="1:13" ht="15.5" x14ac:dyDescent="0.35">
      <c r="A54"/>
      <c r="B54" s="141"/>
      <c r="C54" s="141"/>
      <c r="D54" s="146"/>
      <c r="E54" s="146"/>
      <c r="F54" s="146"/>
      <c r="G54" s="146"/>
      <c r="H54" s="141"/>
      <c r="I54" s="146"/>
      <c r="J54" s="141"/>
      <c r="K54" s="141"/>
      <c r="L54" s="141"/>
      <c r="M54" s="370"/>
    </row>
    <row r="55" spans="1:13" ht="15.5" x14ac:dyDescent="0.35">
      <c r="A55" s="164" t="s">
        <v>453</v>
      </c>
      <c r="B55" s="157"/>
      <c r="C55" s="157"/>
      <c r="D55" s="157"/>
      <c r="E55" s="157"/>
      <c r="F55" s="158"/>
      <c r="G55" s="151"/>
      <c r="H55" s="151"/>
      <c r="I55" s="151"/>
      <c r="J55" s="151"/>
      <c r="K55" s="151"/>
      <c r="L55" s="141"/>
      <c r="M55" s="370"/>
    </row>
    <row r="56" spans="1:13" ht="15.5" x14ac:dyDescent="0.35">
      <c r="A56"/>
      <c r="B56" s="141"/>
      <c r="C56" s="141"/>
      <c r="D56" s="146"/>
      <c r="E56" s="146"/>
      <c r="F56" s="146"/>
      <c r="G56" s="146"/>
      <c r="H56" s="141"/>
      <c r="I56" s="146"/>
      <c r="J56" s="141"/>
      <c r="K56" s="141"/>
      <c r="L56" s="141"/>
      <c r="M56" s="370"/>
    </row>
    <row r="57" spans="1:13" ht="15.5" x14ac:dyDescent="0.35">
      <c r="A57"/>
      <c r="B57" s="141" t="s">
        <v>385</v>
      </c>
      <c r="C57" s="141"/>
      <c r="D57" s="146"/>
      <c r="E57" s="146"/>
      <c r="F57" s="146"/>
      <c r="G57" s="146"/>
      <c r="H57"/>
      <c r="I57" s="141"/>
      <c r="J57" s="177">
        <f>$J$13</f>
        <v>0</v>
      </c>
      <c r="K57" s="141"/>
      <c r="L57" s="151"/>
      <c r="M57" s="449"/>
    </row>
    <row r="58" spans="1:13" ht="15.5" x14ac:dyDescent="0.35">
      <c r="A58"/>
      <c r="B58" s="141" t="s">
        <v>386</v>
      </c>
      <c r="C58" s="141"/>
      <c r="D58" s="146"/>
      <c r="E58" s="146"/>
      <c r="F58" s="146"/>
      <c r="G58" s="146"/>
      <c r="H58"/>
      <c r="I58" s="141"/>
      <c r="J58" s="177">
        <f>$J$22</f>
        <v>272</v>
      </c>
      <c r="K58" s="141"/>
      <c r="L58" s="141"/>
      <c r="M58" s="370"/>
    </row>
    <row r="59" spans="1:13" ht="15.5" x14ac:dyDescent="0.35">
      <c r="A59"/>
      <c r="B59" s="141" t="s">
        <v>399</v>
      </c>
      <c r="C59" s="141"/>
      <c r="D59" s="146"/>
      <c r="E59" s="146"/>
      <c r="F59" s="146"/>
      <c r="G59" s="146"/>
      <c r="H59"/>
      <c r="I59" s="141"/>
      <c r="J59" s="316">
        <f>$J$26+$J$29</f>
        <v>1017.4</v>
      </c>
      <c r="K59" s="141"/>
      <c r="L59" s="141"/>
      <c r="M59" s="370"/>
    </row>
    <row r="60" spans="1:13" ht="15.5" x14ac:dyDescent="0.35">
      <c r="A60"/>
      <c r="B60" s="141"/>
      <c r="C60" s="141"/>
      <c r="D60" s="146"/>
      <c r="E60" s="146"/>
      <c r="F60" s="146"/>
      <c r="G60" s="146"/>
      <c r="H60"/>
      <c r="I60" s="146" t="s">
        <v>22</v>
      </c>
      <c r="J60" s="177">
        <f>SUM(J57:J59)</f>
        <v>1289.4000000000001</v>
      </c>
      <c r="K60" s="141"/>
      <c r="L60" s="141"/>
      <c r="M60" s="370"/>
    </row>
    <row r="61" spans="1:13" ht="15.5" x14ac:dyDescent="0.35">
      <c r="A61"/>
      <c r="B61" s="141"/>
      <c r="C61" s="141"/>
      <c r="D61" s="146"/>
      <c r="E61" s="146"/>
      <c r="F61" s="146"/>
      <c r="G61" s="146"/>
      <c r="H61"/>
      <c r="I61" s="181" t="s">
        <v>14</v>
      </c>
      <c r="J61" s="178">
        <f>J60/'Rate Classifications'!O47</f>
        <v>51.576000000000001</v>
      </c>
      <c r="K61" s="141" t="s">
        <v>61</v>
      </c>
      <c r="L61" s="141"/>
      <c r="M61" s="370"/>
    </row>
    <row r="62" spans="1:13" ht="15.5" x14ac:dyDescent="0.35">
      <c r="A62"/>
      <c r="B62" s="141"/>
      <c r="C62" s="141"/>
      <c r="D62" s="146"/>
      <c r="E62" s="146"/>
      <c r="F62" s="146"/>
      <c r="G62" s="146"/>
      <c r="H62" s="151"/>
      <c r="I62" s="152"/>
      <c r="J62" s="141"/>
      <c r="K62" s="141"/>
      <c r="L62" s="141"/>
      <c r="M62" s="370"/>
    </row>
    <row r="63" spans="1:13" ht="15.5" x14ac:dyDescent="0.35">
      <c r="A63"/>
      <c r="B63" s="141"/>
      <c r="C63" s="141"/>
      <c r="D63" s="146"/>
      <c r="E63" s="146"/>
      <c r="F63" s="146"/>
      <c r="G63" s="146"/>
      <c r="H63" s="151"/>
      <c r="I63" s="152"/>
      <c r="J63" s="141"/>
      <c r="K63" s="141"/>
      <c r="L63" s="141"/>
      <c r="M63" s="370"/>
    </row>
    <row r="64" spans="1:13" ht="15.5" x14ac:dyDescent="0.35">
      <c r="A64"/>
      <c r="B64" s="141"/>
      <c r="C64" s="141"/>
      <c r="D64" s="146"/>
      <c r="E64" s="146"/>
      <c r="F64" s="146"/>
      <c r="G64" s="146"/>
      <c r="H64" s="151"/>
      <c r="I64" s="152"/>
      <c r="J64" s="141"/>
      <c r="K64" s="141"/>
      <c r="L64" s="141"/>
      <c r="M64" s="370"/>
    </row>
    <row r="65" spans="1:30" ht="15.5" x14ac:dyDescent="0.35">
      <c r="A65" s="142" t="s">
        <v>452</v>
      </c>
      <c r="B65" s="143"/>
      <c r="C65" s="143"/>
      <c r="D65" s="143"/>
      <c r="E65" s="143"/>
      <c r="F65" s="144"/>
      <c r="G65" s="163"/>
      <c r="H65" s="163"/>
      <c r="I65" s="163"/>
      <c r="J65" s="163"/>
      <c r="K65" s="163"/>
      <c r="L65" s="141"/>
      <c r="M65" s="370"/>
    </row>
    <row r="66" spans="1:30" ht="15.5" x14ac:dyDescent="0.35">
      <c r="A66"/>
      <c r="B66" s="141"/>
      <c r="C66" s="141"/>
      <c r="D66" s="146"/>
      <c r="E66" s="146"/>
      <c r="F66" s="146"/>
      <c r="G66" s="146"/>
      <c r="H66" s="141"/>
      <c r="I66" s="146"/>
      <c r="J66" s="141"/>
      <c r="K66" s="141"/>
      <c r="L66" s="141"/>
      <c r="M66" s="370"/>
      <c r="Z66" s="457"/>
      <c r="AD66" s="457"/>
    </row>
    <row r="67" spans="1:30" ht="15.5" x14ac:dyDescent="0.35">
      <c r="A67"/>
      <c r="B67" s="141" t="s">
        <v>385</v>
      </c>
      <c r="C67" s="141"/>
      <c r="D67" s="146"/>
      <c r="E67" s="146"/>
      <c r="F67" s="146"/>
      <c r="G67" s="146"/>
      <c r="H67"/>
      <c r="I67" s="141"/>
      <c r="J67" s="177">
        <f>$J$13</f>
        <v>0</v>
      </c>
      <c r="K67" s="141"/>
      <c r="L67" s="151"/>
      <c r="M67" s="449"/>
      <c r="Z67" s="457"/>
      <c r="AD67" s="457"/>
    </row>
    <row r="68" spans="1:30" ht="15.5" x14ac:dyDescent="0.35">
      <c r="A68"/>
      <c r="B68" s="141" t="s">
        <v>386</v>
      </c>
      <c r="C68" s="141"/>
      <c r="D68" s="146"/>
      <c r="E68" s="146"/>
      <c r="F68" s="146"/>
      <c r="G68" s="146"/>
      <c r="H68"/>
      <c r="I68" s="141"/>
      <c r="J68" s="177">
        <f>$J$22</f>
        <v>272</v>
      </c>
      <c r="K68" s="141"/>
      <c r="L68" s="141"/>
      <c r="M68" s="370"/>
      <c r="Z68" s="457"/>
      <c r="AD68" s="457"/>
    </row>
    <row r="69" spans="1:30" ht="15.5" x14ac:dyDescent="0.35">
      <c r="A69"/>
      <c r="B69" s="141" t="s">
        <v>399</v>
      </c>
      <c r="C69" s="141"/>
      <c r="D69" s="146"/>
      <c r="E69" s="146"/>
      <c r="F69" s="146"/>
      <c r="G69" s="146"/>
      <c r="H69"/>
      <c r="I69" s="141"/>
      <c r="J69" s="316">
        <f>$J$26+$J$29</f>
        <v>1017.4</v>
      </c>
      <c r="K69" s="141"/>
      <c r="L69" s="141"/>
      <c r="M69" s="370"/>
      <c r="Z69" s="457"/>
      <c r="AD69" s="457"/>
    </row>
    <row r="70" spans="1:30" ht="15.5" x14ac:dyDescent="0.35">
      <c r="A70"/>
      <c r="B70" s="141" t="s">
        <v>400</v>
      </c>
      <c r="C70" s="141"/>
      <c r="D70" s="146"/>
      <c r="E70" s="146"/>
      <c r="F70" s="391">
        <v>350</v>
      </c>
      <c r="G70" s="146"/>
      <c r="H70"/>
      <c r="I70" s="146" t="s">
        <v>22</v>
      </c>
      <c r="J70" s="177">
        <f>SUM(J67:J69)+F70</f>
        <v>1639.4</v>
      </c>
      <c r="K70" s="141"/>
      <c r="L70" s="141"/>
      <c r="M70" s="370"/>
      <c r="Z70" s="457"/>
      <c r="AD70" s="457"/>
    </row>
    <row r="71" spans="1:30" ht="15.5" x14ac:dyDescent="0.35">
      <c r="A71"/>
      <c r="B71" s="141"/>
      <c r="C71" s="141"/>
      <c r="D71" s="146"/>
      <c r="E71" s="146"/>
      <c r="F71" s="146"/>
      <c r="G71" s="146"/>
      <c r="H71"/>
      <c r="I71" s="181" t="s">
        <v>14</v>
      </c>
      <c r="J71" s="178">
        <f>J70/'Rate Classifications'!O48</f>
        <v>81.97</v>
      </c>
      <c r="K71" s="141" t="s">
        <v>61</v>
      </c>
      <c r="L71" s="141"/>
      <c r="M71" s="370"/>
      <c r="Z71" s="457"/>
      <c r="AD71" s="457"/>
    </row>
    <row r="72" spans="1:30" ht="15.5" x14ac:dyDescent="0.35">
      <c r="A72"/>
      <c r="B72" s="141"/>
      <c r="C72" s="141"/>
      <c r="D72" s="146"/>
      <c r="E72" s="146"/>
      <c r="F72" s="146"/>
      <c r="G72" s="146"/>
      <c r="H72" s="151"/>
      <c r="I72" s="152"/>
      <c r="J72" s="175"/>
      <c r="K72" s="141"/>
      <c r="L72" s="141"/>
      <c r="M72" s="370"/>
      <c r="Z72" s="457"/>
      <c r="AD72" s="457"/>
    </row>
    <row r="73" spans="1:30" ht="15.5" x14ac:dyDescent="0.35">
      <c r="A73" s="142" t="s">
        <v>451</v>
      </c>
      <c r="B73" s="143"/>
      <c r="C73" s="143"/>
      <c r="D73" s="143"/>
      <c r="E73" s="143"/>
      <c r="F73" s="144"/>
      <c r="G73" s="163"/>
      <c r="H73" s="163"/>
      <c r="I73" s="163"/>
      <c r="J73" s="180"/>
      <c r="K73" s="163"/>
      <c r="L73" s="141"/>
      <c r="M73" s="370"/>
      <c r="Z73" s="457"/>
      <c r="AD73" s="457"/>
    </row>
    <row r="74" spans="1:30" ht="15.5" x14ac:dyDescent="0.35">
      <c r="A74"/>
      <c r="B74" s="141"/>
      <c r="C74" s="141"/>
      <c r="D74" s="146"/>
      <c r="E74" s="146"/>
      <c r="F74" s="146"/>
      <c r="G74" s="146"/>
      <c r="H74" s="141"/>
      <c r="I74" s="146"/>
      <c r="J74" s="175"/>
      <c r="K74" s="141"/>
      <c r="L74" s="141"/>
      <c r="M74" s="370"/>
      <c r="Z74" s="457"/>
      <c r="AD74" s="457"/>
    </row>
    <row r="75" spans="1:30" ht="15.5" x14ac:dyDescent="0.35">
      <c r="A75"/>
      <c r="B75" s="141" t="s">
        <v>385</v>
      </c>
      <c r="C75" s="141"/>
      <c r="D75" s="146"/>
      <c r="E75" s="146"/>
      <c r="F75" s="146"/>
      <c r="G75" s="146"/>
      <c r="H75"/>
      <c r="I75" s="141"/>
      <c r="J75" s="177">
        <f>$J$13</f>
        <v>0</v>
      </c>
      <c r="K75" s="141"/>
      <c r="L75" s="141"/>
      <c r="M75" s="370"/>
      <c r="Z75" s="457"/>
      <c r="AD75" s="457"/>
    </row>
    <row r="76" spans="1:30" ht="15.5" x14ac:dyDescent="0.35">
      <c r="A76"/>
      <c r="B76" s="141" t="s">
        <v>386</v>
      </c>
      <c r="C76" s="141"/>
      <c r="D76" s="146"/>
      <c r="E76" s="146"/>
      <c r="F76" s="146"/>
      <c r="G76" s="146"/>
      <c r="H76"/>
      <c r="I76" s="141"/>
      <c r="J76" s="177">
        <f>$J$22</f>
        <v>272</v>
      </c>
      <c r="K76" s="141"/>
      <c r="L76" s="141"/>
      <c r="M76" s="9" t="s">
        <v>114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44"/>
      <c r="AA76" s="9"/>
      <c r="AD76" s="457"/>
    </row>
    <row r="77" spans="1:30" ht="15.5" x14ac:dyDescent="0.35">
      <c r="A77"/>
      <c r="B77" s="141" t="s">
        <v>399</v>
      </c>
      <c r="C77" s="141"/>
      <c r="D77" s="146"/>
      <c r="E77" s="146"/>
      <c r="F77" s="146"/>
      <c r="G77" s="146"/>
      <c r="H77"/>
      <c r="I77" s="141"/>
      <c r="J77" s="316">
        <f>$J$26+$J$29</f>
        <v>1017.4</v>
      </c>
      <c r="K77" s="141"/>
      <c r="L77" s="141"/>
      <c r="M77" s="9"/>
      <c r="N77" s="9"/>
      <c r="O77" s="9"/>
      <c r="P77" s="9"/>
      <c r="Q77" s="156" t="s">
        <v>115</v>
      </c>
      <c r="R77" s="9"/>
      <c r="S77" s="15" t="s">
        <v>116</v>
      </c>
      <c r="T77" s="9"/>
      <c r="U77" s="15" t="s">
        <v>22</v>
      </c>
      <c r="V77" s="9"/>
      <c r="W77" s="9"/>
      <c r="X77" s="9"/>
      <c r="Y77" s="9"/>
      <c r="Z77" s="44"/>
      <c r="AA77" s="9"/>
      <c r="AD77" s="457"/>
    </row>
    <row r="78" spans="1:30" ht="15.5" x14ac:dyDescent="0.35">
      <c r="A78"/>
      <c r="B78" s="141"/>
      <c r="C78" s="141"/>
      <c r="D78" s="146"/>
      <c r="E78" s="146"/>
      <c r="F78" s="146"/>
      <c r="G78" s="146"/>
      <c r="H78"/>
      <c r="I78" s="146" t="s">
        <v>22</v>
      </c>
      <c r="J78" s="177">
        <f>SUM(J75:J77)</f>
        <v>1289.4000000000001</v>
      </c>
      <c r="K78" s="141"/>
      <c r="L78" s="141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44"/>
      <c r="AA78" s="9"/>
      <c r="AD78" s="457"/>
    </row>
    <row r="79" spans="1:30" ht="15.5" x14ac:dyDescent="0.35">
      <c r="A79"/>
      <c r="B79" s="141"/>
      <c r="C79" s="141"/>
      <c r="D79" s="146"/>
      <c r="E79" s="146"/>
      <c r="F79" s="146"/>
      <c r="G79" s="146"/>
      <c r="H79"/>
      <c r="I79" s="181" t="s">
        <v>14</v>
      </c>
      <c r="J79" s="178">
        <f>J78/'Rate Classifications'!O49</f>
        <v>128.94</v>
      </c>
      <c r="K79" s="141" t="s">
        <v>62</v>
      </c>
      <c r="L79" s="141"/>
      <c r="M79" s="9" t="s">
        <v>463</v>
      </c>
      <c r="N79" s="9"/>
      <c r="O79" s="9"/>
      <c r="P79" s="9"/>
      <c r="Q79" s="174">
        <f>J41</f>
        <v>22.90666666666667</v>
      </c>
      <c r="R79" s="15" t="s">
        <v>60</v>
      </c>
      <c r="S79" s="186">
        <f>IF('TC 66-204 page 1'!D$28&gt;0,'TC 66-204 page 1'!D$28,0)</f>
        <v>0</v>
      </c>
      <c r="T79" s="9"/>
      <c r="U79" s="44">
        <f t="shared" ref="U79:U112" si="0">S79*Q79</f>
        <v>0</v>
      </c>
      <c r="V79" s="9">
        <f>S79/65</f>
        <v>0</v>
      </c>
      <c r="W79" s="9"/>
      <c r="X79" s="9"/>
      <c r="Y79" s="9"/>
      <c r="Z79" s="44"/>
      <c r="AA79" s="9"/>
      <c r="AD79" s="457"/>
    </row>
    <row r="80" spans="1:30" ht="15.5" x14ac:dyDescent="0.35">
      <c r="A80"/>
      <c r="B80" s="141"/>
      <c r="C80" s="141"/>
      <c r="D80" s="146"/>
      <c r="E80" s="146"/>
      <c r="F80" s="146"/>
      <c r="G80" s="146"/>
      <c r="H80" s="151"/>
      <c r="I80" s="152"/>
      <c r="J80" s="141"/>
      <c r="K80" s="141"/>
      <c r="L80" s="141"/>
      <c r="M80" s="9" t="s">
        <v>464</v>
      </c>
      <c r="N80" s="9"/>
      <c r="O80" s="9"/>
      <c r="P80" s="9"/>
      <c r="Q80" s="174">
        <f>Q79*1.5</f>
        <v>34.360000000000007</v>
      </c>
      <c r="R80" s="15" t="s">
        <v>60</v>
      </c>
      <c r="S80" s="186">
        <f>IF('TC 66-204 page 1'!E$28&gt;0,'TC 66-204 page 1'!E$28,0)</f>
        <v>0</v>
      </c>
      <c r="T80" s="9"/>
      <c r="U80" s="44">
        <f t="shared" si="0"/>
        <v>0</v>
      </c>
      <c r="V80" s="9">
        <f>S80/(65/1.5)</f>
        <v>0</v>
      </c>
      <c r="W80" s="9"/>
      <c r="X80" s="9"/>
      <c r="Y80" s="9"/>
      <c r="Z80" s="44"/>
      <c r="AA80" s="9"/>
      <c r="AD80" s="457"/>
    </row>
    <row r="81" spans="1:30" ht="15.5" x14ac:dyDescent="0.35">
      <c r="A81"/>
      <c r="B81" s="141"/>
      <c r="C81" s="141"/>
      <c r="D81" s="146"/>
      <c r="E81" s="146"/>
      <c r="F81" s="146"/>
      <c r="G81" s="146"/>
      <c r="H81" s="151"/>
      <c r="I81" s="152"/>
      <c r="J81" s="141"/>
      <c r="K81" s="141"/>
      <c r="L81" s="141"/>
      <c r="M81" s="9" t="s">
        <v>465</v>
      </c>
      <c r="N81" s="9"/>
      <c r="O81" s="9"/>
      <c r="P81" s="9"/>
      <c r="Q81" s="174">
        <f>J51</f>
        <v>6.4470000000000001</v>
      </c>
      <c r="R81" s="15" t="s">
        <v>60</v>
      </c>
      <c r="S81" s="186">
        <f>IF('TC 66-204 page 1'!F$28&gt;0,'TC 66-204 page 1'!F$28,0)</f>
        <v>0</v>
      </c>
      <c r="T81" s="9"/>
      <c r="U81" s="44">
        <f t="shared" si="0"/>
        <v>0</v>
      </c>
      <c r="V81" s="9">
        <f>S81/200</f>
        <v>0</v>
      </c>
      <c r="W81" s="9"/>
      <c r="X81" s="9"/>
      <c r="Y81" s="9"/>
      <c r="Z81" s="9"/>
      <c r="AA81" s="9"/>
      <c r="AD81" s="457"/>
    </row>
    <row r="82" spans="1:30" ht="15.5" x14ac:dyDescent="0.35">
      <c r="A82"/>
      <c r="B82" s="141"/>
      <c r="C82" s="141"/>
      <c r="D82" s="146"/>
      <c r="E82" s="146"/>
      <c r="F82" s="146"/>
      <c r="G82" s="146"/>
      <c r="H82" s="141"/>
      <c r="I82" s="146"/>
      <c r="J82" s="141"/>
      <c r="K82" s="141"/>
      <c r="L82" s="141"/>
      <c r="M82" s="9" t="s">
        <v>466</v>
      </c>
      <c r="N82" s="9"/>
      <c r="O82" s="9"/>
      <c r="P82" s="9"/>
      <c r="Q82" s="174">
        <f>Q81*1.5</f>
        <v>9.6705000000000005</v>
      </c>
      <c r="R82" s="15" t="s">
        <v>60</v>
      </c>
      <c r="S82" s="186">
        <f>IF('TC 66-204 page 1'!G$28&gt;0,'TC 66-204 page 1'!G$28,0)</f>
        <v>0</v>
      </c>
      <c r="T82" s="9"/>
      <c r="U82" s="44">
        <f t="shared" si="0"/>
        <v>0</v>
      </c>
      <c r="V82" s="9">
        <f>S82/(200/1.5)</f>
        <v>0</v>
      </c>
      <c r="W82" s="9"/>
      <c r="X82" s="9"/>
      <c r="Y82" s="9"/>
      <c r="Z82" s="44"/>
      <c r="AA82" s="9"/>
      <c r="AD82" s="457"/>
    </row>
    <row r="83" spans="1:30" ht="15.5" x14ac:dyDescent="0.35">
      <c r="A83" s="142" t="s">
        <v>450</v>
      </c>
      <c r="B83" s="143"/>
      <c r="C83" s="143"/>
      <c r="D83" s="143"/>
      <c r="E83" s="143"/>
      <c r="F83" s="144"/>
      <c r="G83" s="163"/>
      <c r="H83" s="163"/>
      <c r="I83" s="163"/>
      <c r="J83" s="163"/>
      <c r="K83" s="163"/>
      <c r="L83" s="141"/>
      <c r="M83" s="9" t="s">
        <v>467</v>
      </c>
      <c r="N83" s="9"/>
      <c r="O83" s="9"/>
      <c r="P83" s="9"/>
      <c r="Q83" s="174">
        <f>J61</f>
        <v>51.576000000000001</v>
      </c>
      <c r="R83" s="15" t="s">
        <v>61</v>
      </c>
      <c r="S83" s="186">
        <f>IF('TC 66-204 page 1'!H$28&gt;0,'TC 66-204 page 1'!H$28,0)</f>
        <v>0</v>
      </c>
      <c r="T83" s="9"/>
      <c r="U83" s="44">
        <f t="shared" si="0"/>
        <v>0</v>
      </c>
      <c r="V83" s="9">
        <f>S83/25</f>
        <v>0</v>
      </c>
      <c r="W83" s="9"/>
      <c r="X83" s="9"/>
      <c r="Y83" s="9"/>
      <c r="Z83" s="44"/>
      <c r="AA83" s="9"/>
      <c r="AD83" s="457"/>
    </row>
    <row r="84" spans="1:30" ht="15.5" x14ac:dyDescent="0.35">
      <c r="A84"/>
      <c r="B84" s="141"/>
      <c r="C84" s="141"/>
      <c r="D84" s="146"/>
      <c r="E84" s="146"/>
      <c r="F84" s="146"/>
      <c r="G84" s="146"/>
      <c r="H84" s="141"/>
      <c r="I84" s="146"/>
      <c r="J84" s="141"/>
      <c r="K84" s="141"/>
      <c r="L84" s="141"/>
      <c r="M84" s="9" t="s">
        <v>468</v>
      </c>
      <c r="N84" s="9"/>
      <c r="O84" s="9"/>
      <c r="P84" s="9"/>
      <c r="Q84" s="174">
        <f>Q83*1.5</f>
        <v>77.364000000000004</v>
      </c>
      <c r="R84" s="15" t="s">
        <v>62</v>
      </c>
      <c r="S84" s="186">
        <f>IF('TC 66-204 page 1'!I$28&gt;0,'TC 66-204 page 1'!I$28,0)</f>
        <v>0</v>
      </c>
      <c r="T84" s="9"/>
      <c r="U84" s="44">
        <f t="shared" si="0"/>
        <v>0</v>
      </c>
      <c r="V84" s="9">
        <f>S84/(25/1.5)</f>
        <v>0</v>
      </c>
      <c r="W84" s="9"/>
      <c r="X84" s="9"/>
      <c r="Y84" s="9"/>
      <c r="Z84" s="44"/>
      <c r="AA84" s="9"/>
      <c r="AD84" s="457"/>
    </row>
    <row r="85" spans="1:30" ht="15.5" x14ac:dyDescent="0.35">
      <c r="A85"/>
      <c r="B85" s="141" t="s">
        <v>401</v>
      </c>
      <c r="C85" s="141"/>
      <c r="D85" s="137"/>
      <c r="E85" s="146"/>
      <c r="F85" s="146" t="s">
        <v>32</v>
      </c>
      <c r="G85" s="146"/>
      <c r="H85" s="146" t="s">
        <v>36</v>
      </c>
      <c r="I85" s="141"/>
      <c r="J85" s="146"/>
      <c r="K85" s="141"/>
      <c r="L85" s="141"/>
      <c r="M85" s="9" t="s">
        <v>469</v>
      </c>
      <c r="N85" s="9"/>
      <c r="O85" s="9"/>
      <c r="P85" s="9"/>
      <c r="Q85" s="174">
        <f>J71</f>
        <v>81.97</v>
      </c>
      <c r="R85" s="15" t="s">
        <v>61</v>
      </c>
      <c r="S85" s="186">
        <f>IF('TC 66-204 page 1'!J$28&gt;0,'TC 66-204 page 1'!J$28,0)</f>
        <v>0</v>
      </c>
      <c r="T85" s="9"/>
      <c r="U85" s="44">
        <f t="shared" si="0"/>
        <v>0</v>
      </c>
      <c r="V85" s="9">
        <f>S85/20</f>
        <v>0</v>
      </c>
      <c r="W85" s="9"/>
      <c r="X85" s="9"/>
      <c r="Y85" s="9"/>
      <c r="Z85" s="44"/>
      <c r="AA85" s="9"/>
      <c r="AD85" s="457"/>
    </row>
    <row r="86" spans="1:30" ht="15.5" x14ac:dyDescent="0.35">
      <c r="A86"/>
      <c r="B86" s="141" t="s">
        <v>406</v>
      </c>
      <c r="C86" s="141"/>
      <c r="D86" s="137"/>
      <c r="E86" s="146"/>
      <c r="F86" s="544">
        <v>1.35</v>
      </c>
      <c r="G86" s="146"/>
      <c r="H86" s="392">
        <v>15</v>
      </c>
      <c r="I86" s="146" t="s">
        <v>63</v>
      </c>
      <c r="J86" s="177">
        <f>F86*H86</f>
        <v>20.25</v>
      </c>
      <c r="K86" s="141"/>
      <c r="L86" s="141"/>
      <c r="M86" s="9" t="s">
        <v>470</v>
      </c>
      <c r="N86" s="9"/>
      <c r="O86" s="9"/>
      <c r="P86" s="9"/>
      <c r="Q86" s="174">
        <f>Q85*1.5</f>
        <v>122.955</v>
      </c>
      <c r="R86" s="15" t="s">
        <v>62</v>
      </c>
      <c r="S86" s="186">
        <f>IF('TC 66-204 page 1'!K$28&gt;0,'TC 66-204 page 1'!K$28,0)</f>
        <v>0</v>
      </c>
      <c r="T86" s="9"/>
      <c r="U86" s="44">
        <f t="shared" si="0"/>
        <v>0</v>
      </c>
      <c r="V86" s="9">
        <f>S86/(20/1.5)</f>
        <v>0</v>
      </c>
      <c r="W86" s="9"/>
      <c r="X86" s="9"/>
      <c r="Y86" s="9"/>
      <c r="Z86" s="44"/>
      <c r="AA86" s="9"/>
      <c r="AD86" s="457"/>
    </row>
    <row r="87" spans="1:30" ht="15.5" x14ac:dyDescent="0.35">
      <c r="A87"/>
      <c r="B87" s="141"/>
      <c r="C87" s="141"/>
      <c r="D87" s="137"/>
      <c r="E87" s="146"/>
      <c r="F87" s="146"/>
      <c r="G87" s="322"/>
      <c r="H87" s="146"/>
      <c r="I87" s="146"/>
      <c r="J87" s="175"/>
      <c r="K87" s="141"/>
      <c r="L87" s="141"/>
      <c r="M87" s="9" t="s">
        <v>471</v>
      </c>
      <c r="N87" s="9"/>
      <c r="O87" s="9"/>
      <c r="P87" s="9"/>
      <c r="Q87" s="174">
        <f>J79</f>
        <v>128.94</v>
      </c>
      <c r="R87" s="15" t="s">
        <v>62</v>
      </c>
      <c r="S87" s="186">
        <f>IF('TC 66-204 page 1'!L$28&gt;0,'TC 66-204 page 1'!L$28,0)</f>
        <v>0</v>
      </c>
      <c r="T87" s="9"/>
      <c r="U87" s="44">
        <f t="shared" si="0"/>
        <v>0</v>
      </c>
      <c r="V87" s="9"/>
      <c r="W87" s="9"/>
      <c r="X87" s="9"/>
      <c r="Y87" s="9"/>
      <c r="Z87" s="44"/>
      <c r="AA87" s="9"/>
      <c r="AD87" s="457"/>
    </row>
    <row r="88" spans="1:30" ht="15.5" x14ac:dyDescent="0.35">
      <c r="A88"/>
      <c r="B88" s="141" t="s">
        <v>407</v>
      </c>
      <c r="C88" s="141"/>
      <c r="D88" s="137"/>
      <c r="E88" s="146"/>
      <c r="F88" s="146" t="s">
        <v>14</v>
      </c>
      <c r="G88" s="146" t="s">
        <v>33</v>
      </c>
      <c r="H88" s="146" t="s">
        <v>34</v>
      </c>
      <c r="I88" s="146"/>
      <c r="J88" s="175"/>
      <c r="K88" s="141"/>
      <c r="L88" s="141"/>
      <c r="M88" s="9" t="s">
        <v>472</v>
      </c>
      <c r="N88" s="9"/>
      <c r="O88" s="9"/>
      <c r="P88" s="9"/>
      <c r="Q88" s="174">
        <f>Q87*1.5</f>
        <v>193.41</v>
      </c>
      <c r="R88" s="15" t="s">
        <v>62</v>
      </c>
      <c r="S88" s="186">
        <f>IF('TC 66-204 page 1'!M$28&gt;0,'TC 66-204 page 1'!M$28,0)</f>
        <v>0</v>
      </c>
      <c r="T88" s="9"/>
      <c r="U88" s="44">
        <f t="shared" si="0"/>
        <v>0</v>
      </c>
      <c r="V88" s="9"/>
      <c r="W88" s="9"/>
      <c r="X88" s="9"/>
      <c r="Y88" s="9"/>
      <c r="Z88" s="44"/>
      <c r="AA88" s="9"/>
      <c r="AD88" s="457"/>
    </row>
    <row r="89" spans="1:30" ht="15.5" x14ac:dyDescent="0.35">
      <c r="A89"/>
      <c r="B89" s="141"/>
      <c r="C89" s="141"/>
      <c r="D89" s="137"/>
      <c r="E89" s="146"/>
      <c r="F89" s="393">
        <v>2</v>
      </c>
      <c r="G89" s="146">
        <v>2</v>
      </c>
      <c r="H89" s="146">
        <f>ROUNDDOWN((H86/10),0)</f>
        <v>1</v>
      </c>
      <c r="I89" s="146" t="s">
        <v>63</v>
      </c>
      <c r="J89" s="177">
        <f>F89*(G89+H89)</f>
        <v>6</v>
      </c>
      <c r="K89" s="141"/>
      <c r="L89" s="141"/>
      <c r="M89" s="9" t="s">
        <v>473</v>
      </c>
      <c r="N89" s="9"/>
      <c r="O89" s="9"/>
      <c r="P89" s="9"/>
      <c r="Q89" s="174">
        <f>J100</f>
        <v>58.484999999999999</v>
      </c>
      <c r="R89" s="15" t="s">
        <v>64</v>
      </c>
      <c r="S89" s="186">
        <f>IF('TC 66-204 page 1'!N$28&gt;0,'TC 66-204 page 1'!N$28,0)</f>
        <v>0</v>
      </c>
      <c r="T89" s="9"/>
      <c r="U89" s="44">
        <f t="shared" si="0"/>
        <v>0</v>
      </c>
      <c r="V89" s="9">
        <v>1</v>
      </c>
      <c r="W89" s="9"/>
      <c r="X89" s="9"/>
      <c r="Y89" s="9"/>
      <c r="Z89" s="44"/>
      <c r="AA89" s="9"/>
      <c r="AD89" s="457"/>
    </row>
    <row r="90" spans="1:30" ht="15.5" x14ac:dyDescent="0.35">
      <c r="A90"/>
      <c r="B90" s="141" t="s">
        <v>404</v>
      </c>
      <c r="C90" s="141"/>
      <c r="D90" s="137"/>
      <c r="E90" s="146"/>
      <c r="F90" s="146"/>
      <c r="G90" s="146"/>
      <c r="H90" s="146"/>
      <c r="I90" s="141"/>
      <c r="J90" s="175"/>
      <c r="K90" s="141"/>
      <c r="L90" s="141"/>
      <c r="M90" s="9" t="s">
        <v>474</v>
      </c>
      <c r="N90" s="9"/>
      <c r="O90" s="9"/>
      <c r="P90" s="9"/>
      <c r="Q90" s="174">
        <f>J110</f>
        <v>5.5043043478260882</v>
      </c>
      <c r="R90" s="15" t="s">
        <v>60</v>
      </c>
      <c r="S90" s="186">
        <f>IF('TC 66-204 page 1'!O$28&gt;0,'TC 66-204 page 1'!O$28,0)</f>
        <v>0</v>
      </c>
      <c r="T90" s="9"/>
      <c r="U90" s="44">
        <f t="shared" si="0"/>
        <v>0</v>
      </c>
      <c r="V90" s="9"/>
      <c r="W90" s="9"/>
      <c r="X90" s="9"/>
      <c r="Y90" s="9"/>
      <c r="Z90" s="44"/>
      <c r="AA90" s="9"/>
      <c r="AD90" s="457"/>
    </row>
    <row r="91" spans="1:30" ht="15.5" x14ac:dyDescent="0.35">
      <c r="A91"/>
      <c r="B91" s="141" t="s">
        <v>408</v>
      </c>
      <c r="C91" s="141"/>
      <c r="D91" s="137"/>
      <c r="E91" s="146" t="s">
        <v>37</v>
      </c>
      <c r="F91" s="146" t="s">
        <v>38</v>
      </c>
      <c r="G91" s="146"/>
      <c r="H91" s="146"/>
      <c r="I91" s="141"/>
      <c r="J91" s="175"/>
      <c r="K91" s="141"/>
      <c r="L91" s="141"/>
      <c r="M91" s="9" t="s">
        <v>475</v>
      </c>
      <c r="N91" s="9"/>
      <c r="O91" s="9"/>
      <c r="P91" s="9"/>
      <c r="Q91" s="174">
        <f>J120</f>
        <v>54.976000000000006</v>
      </c>
      <c r="R91" s="15" t="s">
        <v>60</v>
      </c>
      <c r="S91" s="186">
        <f>IF('TC 66-204 page 1'!P$28&gt;0,'TC 66-204 page 1'!P$28,0)</f>
        <v>0</v>
      </c>
      <c r="T91" s="9"/>
      <c r="U91" s="44">
        <f t="shared" si="0"/>
        <v>0</v>
      </c>
      <c r="V91" s="9"/>
      <c r="W91" s="9"/>
      <c r="X91" s="9"/>
      <c r="Y91" s="9"/>
      <c r="Z91" s="44"/>
      <c r="AA91" s="9"/>
      <c r="AD91" s="457"/>
    </row>
    <row r="92" spans="1:30" ht="15.5" x14ac:dyDescent="0.35">
      <c r="A92"/>
      <c r="B92" s="141"/>
      <c r="C92" s="141"/>
      <c r="D92" s="137"/>
      <c r="E92" s="146" t="s">
        <v>56</v>
      </c>
      <c r="F92" s="146">
        <v>0.5</v>
      </c>
      <c r="G92" s="146"/>
      <c r="H92" s="146"/>
      <c r="I92" s="141"/>
      <c r="J92" s="177">
        <f>'Rate Classifications'!$L$39*F92</f>
        <v>0</v>
      </c>
      <c r="K92" s="141"/>
      <c r="L92" s="141"/>
      <c r="M92" s="9" t="s">
        <v>476</v>
      </c>
      <c r="N92" s="9"/>
      <c r="O92" s="9"/>
      <c r="P92" s="9"/>
      <c r="Q92" s="174">
        <f>J133</f>
        <v>5.4359999999999999</v>
      </c>
      <c r="R92" s="15" t="s">
        <v>60</v>
      </c>
      <c r="S92" s="186">
        <f>IF('TC 66-204 page 1'!Q$28&gt;0,'TC 66-204 page 1'!Q$28,0)</f>
        <v>0</v>
      </c>
      <c r="T92" s="9"/>
      <c r="U92" s="44">
        <f t="shared" si="0"/>
        <v>0</v>
      </c>
      <c r="V92" s="9"/>
      <c r="W92" s="9"/>
      <c r="X92" s="9"/>
      <c r="Y92" s="9"/>
      <c r="Z92" s="44"/>
      <c r="AA92" s="9"/>
      <c r="AD92" s="457"/>
    </row>
    <row r="93" spans="1:30" ht="15.5" x14ac:dyDescent="0.35">
      <c r="A93"/>
      <c r="B93" s="141"/>
      <c r="C93" s="141"/>
      <c r="D93" s="137"/>
      <c r="E93" s="146"/>
      <c r="F93" s="146"/>
      <c r="G93" s="146"/>
      <c r="H93" s="146"/>
      <c r="I93" s="141"/>
      <c r="J93" s="175"/>
      <c r="K93" s="141"/>
      <c r="L93" s="141"/>
      <c r="M93" s="9" t="s">
        <v>477</v>
      </c>
      <c r="N93" s="9"/>
      <c r="O93" s="9"/>
      <c r="P93" s="9"/>
      <c r="Q93" s="174">
        <f>J146</f>
        <v>5.4359999999999999</v>
      </c>
      <c r="R93" s="15" t="s">
        <v>60</v>
      </c>
      <c r="S93" s="186">
        <f>IF('TC 66-204 page 1'!R$28&gt;0,'TC 66-204 page 1'!R$28,0)</f>
        <v>0</v>
      </c>
      <c r="T93" s="9"/>
      <c r="U93" s="44">
        <f t="shared" si="0"/>
        <v>0</v>
      </c>
      <c r="V93" s="9"/>
      <c r="W93" s="9"/>
      <c r="X93" s="9"/>
      <c r="Y93" s="9"/>
      <c r="Z93" s="44"/>
      <c r="AA93" s="9"/>
      <c r="AD93" s="457"/>
    </row>
    <row r="94" spans="1:30" ht="15.5" x14ac:dyDescent="0.35">
      <c r="A94"/>
      <c r="B94" s="141" t="s">
        <v>416</v>
      </c>
      <c r="C94" s="141"/>
      <c r="D94" s="137"/>
      <c r="E94" s="146" t="s">
        <v>39</v>
      </c>
      <c r="F94" s="146" t="s">
        <v>38</v>
      </c>
      <c r="G94" s="146"/>
      <c r="H94" s="146" t="s">
        <v>15</v>
      </c>
      <c r="I94" s="141"/>
      <c r="J94" s="175"/>
      <c r="K94" s="141"/>
      <c r="L94" s="141"/>
      <c r="M94" s="9" t="s">
        <v>478</v>
      </c>
      <c r="N94" s="9"/>
      <c r="O94" s="9"/>
      <c r="P94" s="9"/>
      <c r="Q94" s="174">
        <f>J159</f>
        <v>5.4359999999999999</v>
      </c>
      <c r="R94" s="15" t="s">
        <v>60</v>
      </c>
      <c r="S94" s="186">
        <f>IF('TC 66-204 page 1'!S$28&gt;0,'TC 66-204 page 1'!S$28,0)</f>
        <v>0</v>
      </c>
      <c r="T94" s="9"/>
      <c r="U94" s="44">
        <f t="shared" si="0"/>
        <v>0</v>
      </c>
      <c r="V94" s="9"/>
      <c r="W94" s="9"/>
      <c r="X94" s="9"/>
      <c r="Y94" s="9"/>
      <c r="Z94" s="44"/>
      <c r="AA94" s="9"/>
      <c r="AD94" s="457"/>
    </row>
    <row r="95" spans="1:30" ht="15.5" x14ac:dyDescent="0.35">
      <c r="A95"/>
      <c r="B95" s="141"/>
      <c r="C95" s="141"/>
      <c r="D95" s="137"/>
      <c r="E95" s="147">
        <f>J50</f>
        <v>1289.4000000000001</v>
      </c>
      <c r="F95" s="146">
        <v>0.25</v>
      </c>
      <c r="G95" s="146"/>
      <c r="H95" s="146">
        <v>10</v>
      </c>
      <c r="I95" s="141"/>
      <c r="J95" s="177">
        <f>E95*F95/H95</f>
        <v>32.234999999999999</v>
      </c>
      <c r="K95" s="141"/>
      <c r="L95" s="141"/>
      <c r="M95" s="9" t="s">
        <v>479</v>
      </c>
      <c r="N95" s="9"/>
      <c r="O95" s="9"/>
      <c r="P95" s="9"/>
      <c r="Q95" s="174">
        <f>J169</f>
        <v>36.840000000000003</v>
      </c>
      <c r="R95" s="15" t="s">
        <v>61</v>
      </c>
      <c r="S95" s="186">
        <f>IF('TC 66-204 page 2'!D$28&gt;0,'TC 66-204 page 2'!D$28,0)</f>
        <v>0</v>
      </c>
      <c r="T95" s="9"/>
      <c r="U95" s="44">
        <f t="shared" si="0"/>
        <v>0</v>
      </c>
      <c r="V95" s="9"/>
      <c r="W95" s="9"/>
      <c r="X95" s="9"/>
      <c r="Y95" s="9"/>
      <c r="Z95" s="44"/>
      <c r="AA95" s="9"/>
      <c r="AD95" s="457"/>
    </row>
    <row r="96" spans="1:30" ht="15.5" x14ac:dyDescent="0.35">
      <c r="A96"/>
      <c r="B96" s="141"/>
      <c r="C96" s="141"/>
      <c r="D96" s="137"/>
      <c r="E96" s="146"/>
      <c r="F96" s="146"/>
      <c r="G96" s="146"/>
      <c r="H96" s="146"/>
      <c r="I96" s="141"/>
      <c r="J96" s="175"/>
      <c r="K96" s="141"/>
      <c r="L96" s="141"/>
      <c r="M96" s="9" t="s">
        <v>480</v>
      </c>
      <c r="N96" s="9"/>
      <c r="O96" s="9"/>
      <c r="P96" s="9"/>
      <c r="Q96" s="174">
        <f>J179</f>
        <v>32.234999999999999</v>
      </c>
      <c r="R96" s="15" t="s">
        <v>61</v>
      </c>
      <c r="S96" s="368">
        <f>IF('TC 66-204 page 2'!E$28&gt;0,'TC 66-204 page 2'!E$28,0)</f>
        <v>0</v>
      </c>
      <c r="T96" s="9"/>
      <c r="U96" s="44">
        <f t="shared" si="0"/>
        <v>0</v>
      </c>
      <c r="V96" s="9"/>
      <c r="W96" s="9"/>
      <c r="X96" s="9"/>
      <c r="Y96" s="9"/>
      <c r="Z96" s="44"/>
      <c r="AA96" s="9"/>
      <c r="AD96" s="457"/>
    </row>
    <row r="97" spans="1:30" ht="15.5" x14ac:dyDescent="0.35">
      <c r="A97"/>
      <c r="B97" s="141" t="s">
        <v>415</v>
      </c>
      <c r="C97" s="141"/>
      <c r="D97" s="137"/>
      <c r="E97" s="146" t="s">
        <v>40</v>
      </c>
      <c r="F97" s="146" t="s">
        <v>38</v>
      </c>
      <c r="G97" s="146"/>
      <c r="H97" s="146"/>
      <c r="I97" s="141"/>
      <c r="J97" s="175"/>
      <c r="K97" s="141"/>
      <c r="L97" s="141"/>
      <c r="M97" s="9" t="s">
        <v>481</v>
      </c>
      <c r="N97" s="9"/>
      <c r="O97" s="9"/>
      <c r="P97" s="9"/>
      <c r="Q97" s="174">
        <f>J190</f>
        <v>0</v>
      </c>
      <c r="R97" s="15" t="s">
        <v>112</v>
      </c>
      <c r="S97" s="186">
        <f>IF('TC 66-204 page 2'!H$28&gt;0,1,0)</f>
        <v>0</v>
      </c>
      <c r="T97" s="9"/>
      <c r="U97" s="44">
        <f t="shared" si="0"/>
        <v>0</v>
      </c>
      <c r="V97" s="9"/>
      <c r="W97" s="9"/>
      <c r="X97" s="9"/>
      <c r="Y97" s="9"/>
      <c r="Z97" s="44"/>
      <c r="AA97" s="9"/>
      <c r="AD97" s="457"/>
    </row>
    <row r="98" spans="1:30" ht="15.5" x14ac:dyDescent="0.35">
      <c r="A98"/>
      <c r="B98" s="141"/>
      <c r="C98" s="141"/>
      <c r="D98" s="137"/>
      <c r="E98" s="146" t="s">
        <v>56</v>
      </c>
      <c r="F98" s="146">
        <v>0.5</v>
      </c>
      <c r="G98" s="146"/>
      <c r="H98" s="146"/>
      <c r="I98" s="141"/>
      <c r="J98" s="316">
        <f>'Rate Classifications'!$J$39*F98</f>
        <v>0</v>
      </c>
      <c r="K98" s="141"/>
      <c r="L98" s="141"/>
      <c r="M98" s="9" t="s">
        <v>482</v>
      </c>
      <c r="N98" s="9"/>
      <c r="O98" s="9"/>
      <c r="P98" s="9"/>
      <c r="Q98" s="174">
        <f>J213</f>
        <v>63.6</v>
      </c>
      <c r="R98" s="15" t="s">
        <v>35</v>
      </c>
      <c r="S98" s="366">
        <f>IF('TC 66-204 page 3'!S$28&gt;0,'TC 66-204 page 3'!S$28,0)</f>
        <v>0</v>
      </c>
      <c r="T98" s="9"/>
      <c r="U98" s="44">
        <f t="shared" si="0"/>
        <v>0</v>
      </c>
      <c r="V98" s="9"/>
      <c r="W98" s="9"/>
      <c r="X98" s="9"/>
      <c r="Y98" s="9"/>
      <c r="Z98" s="44"/>
      <c r="AA98" s="9"/>
      <c r="AD98" s="457"/>
    </row>
    <row r="99" spans="1:30" ht="15.5" x14ac:dyDescent="0.35">
      <c r="A99"/>
      <c r="B99" s="141"/>
      <c r="C99" s="141"/>
      <c r="D99" s="137"/>
      <c r="E99" s="146"/>
      <c r="F99" s="146"/>
      <c r="G99" s="146"/>
      <c r="H99" s="146"/>
      <c r="I99" s="146" t="s">
        <v>22</v>
      </c>
      <c r="J99" s="177">
        <f>J86+J89+J92+J95+J98</f>
        <v>58.484999999999999</v>
      </c>
      <c r="K99" s="141"/>
      <c r="L99" s="141"/>
      <c r="M99" s="9" t="s">
        <v>483</v>
      </c>
      <c r="N99" s="9"/>
      <c r="O99" s="9"/>
      <c r="P99" s="9"/>
      <c r="Q99" s="174">
        <f>J236</f>
        <v>83.6</v>
      </c>
      <c r="R99" s="15" t="s">
        <v>35</v>
      </c>
      <c r="S99" s="186">
        <f>IF('TC 66-204 page 3'!T$28&gt;0,'TC 66-204 page 3'!T$28,0)</f>
        <v>0</v>
      </c>
      <c r="T99" s="9"/>
      <c r="U99" s="44">
        <f t="shared" si="0"/>
        <v>0</v>
      </c>
      <c r="V99" s="9"/>
      <c r="W99" s="9"/>
      <c r="X99" s="9"/>
      <c r="Y99" s="9"/>
      <c r="Z99" s="9"/>
      <c r="AA99" s="9"/>
    </row>
    <row r="100" spans="1:30" ht="15.5" x14ac:dyDescent="0.35">
      <c r="A100"/>
      <c r="B100" s="141"/>
      <c r="C100" s="141"/>
      <c r="D100" s="137"/>
      <c r="E100" s="146"/>
      <c r="F100" s="146"/>
      <c r="G100" s="146"/>
      <c r="H100" s="146"/>
      <c r="I100" s="181" t="s">
        <v>14</v>
      </c>
      <c r="J100" s="178">
        <f>J99</f>
        <v>58.484999999999999</v>
      </c>
      <c r="K100" s="141" t="s">
        <v>64</v>
      </c>
      <c r="L100" s="141"/>
      <c r="M100" s="9" t="s">
        <v>484</v>
      </c>
      <c r="N100" s="9"/>
      <c r="O100" s="9"/>
      <c r="P100" s="9"/>
      <c r="Q100" s="174">
        <f>J255</f>
        <v>20.6</v>
      </c>
      <c r="R100" s="15" t="s">
        <v>35</v>
      </c>
      <c r="S100" s="186">
        <f>IF('TC 66-204 page 3'!U$28&gt;0,'TC 66-204 page 3'!U$28,0)</f>
        <v>0</v>
      </c>
      <c r="T100" s="9"/>
      <c r="U100" s="44">
        <f t="shared" si="0"/>
        <v>0</v>
      </c>
      <c r="V100" s="9"/>
      <c r="W100" s="9"/>
      <c r="X100" s="9"/>
      <c r="Y100" s="9"/>
      <c r="Z100" s="9"/>
      <c r="AA100" s="9"/>
    </row>
    <row r="101" spans="1:30" ht="15.5" x14ac:dyDescent="0.35">
      <c r="A101"/>
      <c r="B101" s="141"/>
      <c r="C101" s="141"/>
      <c r="D101" s="137"/>
      <c r="E101" s="146"/>
      <c r="F101" s="146"/>
      <c r="G101" s="146"/>
      <c r="H101" s="146"/>
      <c r="I101" s="151"/>
      <c r="J101" s="182"/>
      <c r="K101" s="141"/>
      <c r="L101" s="141"/>
      <c r="M101" s="9" t="s">
        <v>485</v>
      </c>
      <c r="N101" s="9"/>
      <c r="O101" s="9"/>
      <c r="P101" s="9"/>
      <c r="Q101" s="174">
        <f>J268</f>
        <v>0</v>
      </c>
      <c r="R101" s="15" t="s">
        <v>183</v>
      </c>
      <c r="S101" s="186">
        <f>IF('TC 66-204 page 4'!U23&gt;0,'TC 66-204 page 4'!U23,0)</f>
        <v>0</v>
      </c>
      <c r="T101" s="9"/>
      <c r="U101" s="44">
        <f t="shared" si="0"/>
        <v>0</v>
      </c>
      <c r="V101" s="9"/>
      <c r="W101" s="9"/>
      <c r="X101" s="9"/>
      <c r="Y101" s="9"/>
      <c r="Z101" s="9"/>
      <c r="AA101" s="9"/>
    </row>
    <row r="102" spans="1:30" ht="15.5" x14ac:dyDescent="0.35">
      <c r="A102"/>
      <c r="B102" s="141"/>
      <c r="C102" s="141"/>
      <c r="D102" s="137"/>
      <c r="E102" s="146"/>
      <c r="F102" s="146"/>
      <c r="G102" s="146"/>
      <c r="H102" s="146"/>
      <c r="I102" s="151"/>
      <c r="J102" s="182"/>
      <c r="K102" s="141"/>
      <c r="L102" s="141"/>
      <c r="M102" s="9" t="s">
        <v>486</v>
      </c>
      <c r="N102" s="9"/>
      <c r="O102" s="9"/>
      <c r="P102" s="9"/>
      <c r="Q102" s="174">
        <f>J277</f>
        <v>28.939999999999998</v>
      </c>
      <c r="R102" s="15" t="s">
        <v>35</v>
      </c>
      <c r="S102" s="186">
        <f>IF('TC 66-204 page 4'!U29&gt;0,'TC 66-204 page 4'!U29,0)</f>
        <v>0</v>
      </c>
      <c r="T102" s="9"/>
      <c r="U102" s="44">
        <f t="shared" si="0"/>
        <v>0</v>
      </c>
      <c r="V102" s="9">
        <f>S102/10</f>
        <v>0</v>
      </c>
      <c r="W102" s="9"/>
      <c r="X102" s="9"/>
      <c r="Y102" s="9"/>
      <c r="Z102" s="9"/>
      <c r="AA102" s="9"/>
    </row>
    <row r="103" spans="1:30" ht="15.5" x14ac:dyDescent="0.35">
      <c r="A103"/>
      <c r="B103" s="141"/>
      <c r="C103" s="141"/>
      <c r="D103" s="146"/>
      <c r="E103" s="146"/>
      <c r="F103" s="146"/>
      <c r="G103" s="146"/>
      <c r="H103" s="141"/>
      <c r="I103" s="146"/>
      <c r="J103" s="175"/>
      <c r="K103" s="141"/>
      <c r="L103" s="141"/>
      <c r="M103" s="9" t="s">
        <v>487</v>
      </c>
      <c r="N103" s="9"/>
      <c r="O103" s="9"/>
      <c r="P103" s="9"/>
      <c r="Q103" s="174">
        <f>J286</f>
        <v>28.939999999999998</v>
      </c>
      <c r="R103" s="15" t="s">
        <v>35</v>
      </c>
      <c r="S103" s="368">
        <f>IF('TC 66-204 page 4'!U33&gt;0,'TC 66-204 page 4'!U33,0)</f>
        <v>0</v>
      </c>
      <c r="T103" s="9"/>
      <c r="U103" s="44">
        <f t="shared" si="0"/>
        <v>0</v>
      </c>
      <c r="V103" s="9">
        <f>S103/10</f>
        <v>0</v>
      </c>
      <c r="W103" s="9"/>
      <c r="X103" s="9"/>
      <c r="Y103" s="9"/>
      <c r="Z103" s="9"/>
      <c r="AA103" s="9"/>
    </row>
    <row r="104" spans="1:30" ht="15.5" x14ac:dyDescent="0.35">
      <c r="A104" s="142" t="s">
        <v>449</v>
      </c>
      <c r="B104" s="143"/>
      <c r="C104" s="143"/>
      <c r="D104" s="143"/>
      <c r="E104" s="143"/>
      <c r="F104" s="144"/>
      <c r="G104" s="163"/>
      <c r="H104" s="163"/>
      <c r="I104" s="163"/>
      <c r="J104" s="180"/>
      <c r="K104" s="163"/>
      <c r="L104" s="141"/>
      <c r="M104" s="9" t="s">
        <v>488</v>
      </c>
      <c r="N104" s="9"/>
      <c r="O104" s="9"/>
      <c r="P104" s="9"/>
      <c r="Q104" s="174">
        <f>J300</f>
        <v>360</v>
      </c>
      <c r="R104" s="15" t="s">
        <v>193</v>
      </c>
      <c r="S104" s="186">
        <f>IF('TC 66-204 page 4'!U42&gt;0,'TC 66-204 page 4'!U42,0)</f>
        <v>0</v>
      </c>
      <c r="T104" s="9"/>
      <c r="U104" s="44">
        <f t="shared" si="0"/>
        <v>0</v>
      </c>
      <c r="V104" s="9"/>
      <c r="W104" s="9"/>
      <c r="X104" s="9"/>
      <c r="Y104" s="9"/>
      <c r="Z104" s="9"/>
      <c r="AA104" s="9"/>
    </row>
    <row r="105" spans="1:30" ht="15.5" x14ac:dyDescent="0.35">
      <c r="A105"/>
      <c r="B105" s="141"/>
      <c r="C105" s="141"/>
      <c r="D105" s="146"/>
      <c r="E105" s="146"/>
      <c r="F105" s="146"/>
      <c r="G105" s="146"/>
      <c r="H105" s="141"/>
      <c r="I105" s="146"/>
      <c r="J105" s="175"/>
      <c r="K105" s="141"/>
      <c r="L105" s="141"/>
      <c r="M105" s="9" t="s">
        <v>489</v>
      </c>
      <c r="N105" s="9"/>
      <c r="O105" s="9"/>
      <c r="P105" s="9"/>
      <c r="Q105" s="174">
        <f>J307</f>
        <v>55</v>
      </c>
      <c r="R105" s="15" t="s">
        <v>182</v>
      </c>
      <c r="S105" s="369">
        <f>IF('TC 66-204 page 4'!U44&gt;0,'TC 66-204 page 4'!U44,0)</f>
        <v>0</v>
      </c>
      <c r="T105" s="9"/>
      <c r="U105" s="44">
        <f t="shared" si="0"/>
        <v>0</v>
      </c>
      <c r="V105" s="9"/>
      <c r="W105" s="9"/>
      <c r="X105" s="9"/>
      <c r="Y105" s="9"/>
      <c r="Z105" s="9"/>
      <c r="AA105" s="9"/>
    </row>
    <row r="106" spans="1:30" ht="15.5" x14ac:dyDescent="0.35">
      <c r="A106"/>
      <c r="B106" s="141" t="s">
        <v>385</v>
      </c>
      <c r="C106" s="141"/>
      <c r="D106" s="146"/>
      <c r="E106" s="146"/>
      <c r="F106" s="146"/>
      <c r="G106" s="146"/>
      <c r="H106"/>
      <c r="I106" s="141"/>
      <c r="J106" s="177">
        <f>J13</f>
        <v>0</v>
      </c>
      <c r="K106" s="141"/>
      <c r="L106" s="141"/>
      <c r="M106" s="9" t="s">
        <v>490</v>
      </c>
      <c r="N106" s="9"/>
      <c r="O106" s="9"/>
      <c r="P106" s="9"/>
      <c r="Q106" s="174">
        <f>J315</f>
        <v>0</v>
      </c>
      <c r="R106" s="15" t="s">
        <v>112</v>
      </c>
      <c r="S106" s="186">
        <f>IF('TC 66-204 page 4'!U44&gt;0,1,0)</f>
        <v>0</v>
      </c>
      <c r="T106" s="9"/>
      <c r="U106" s="44">
        <f t="shared" si="0"/>
        <v>0</v>
      </c>
      <c r="V106" s="9"/>
      <c r="W106" s="9"/>
      <c r="X106" s="9"/>
      <c r="Y106" s="9"/>
      <c r="Z106" s="9"/>
      <c r="AA106" s="9"/>
    </row>
    <row r="107" spans="1:30" ht="15.5" x14ac:dyDescent="0.35">
      <c r="A107"/>
      <c r="B107" s="141" t="s">
        <v>386</v>
      </c>
      <c r="C107" s="141"/>
      <c r="D107" s="146"/>
      <c r="E107" s="146"/>
      <c r="F107" s="146"/>
      <c r="G107" s="146"/>
      <c r="H107"/>
      <c r="I107" s="141"/>
      <c r="J107" s="177">
        <f>J22</f>
        <v>272</v>
      </c>
      <c r="K107" s="141"/>
      <c r="L107" s="141"/>
      <c r="M107" s="9" t="s">
        <v>491</v>
      </c>
      <c r="N107" s="9"/>
      <c r="O107" s="9"/>
      <c r="P107" s="9"/>
      <c r="Q107" s="174">
        <f>J334</f>
        <v>0</v>
      </c>
      <c r="R107" s="15" t="s">
        <v>112</v>
      </c>
      <c r="S107" s="186">
        <f>IF('TC 66-204 page 4'!U53&gt;0,1,0)</f>
        <v>0</v>
      </c>
      <c r="T107" s="9"/>
      <c r="U107" s="44">
        <f t="shared" si="0"/>
        <v>0</v>
      </c>
      <c r="V107" s="9"/>
      <c r="W107" s="9"/>
      <c r="X107" s="9"/>
      <c r="Y107" s="9"/>
      <c r="Z107" s="9"/>
      <c r="AA107" s="9"/>
    </row>
    <row r="108" spans="1:30" ht="15.5" x14ac:dyDescent="0.35">
      <c r="A108"/>
      <c r="B108" s="141" t="s">
        <v>387</v>
      </c>
      <c r="C108" s="141"/>
      <c r="D108" s="146"/>
      <c r="E108" s="146"/>
      <c r="F108" s="146"/>
      <c r="G108" s="146"/>
      <c r="H108"/>
      <c r="I108" s="141"/>
      <c r="J108" s="316">
        <f>J34</f>
        <v>1102.4000000000001</v>
      </c>
      <c r="K108" s="141"/>
      <c r="L108" s="141"/>
      <c r="M108" s="9" t="s">
        <v>492</v>
      </c>
      <c r="N108" s="9"/>
      <c r="O108" s="9"/>
      <c r="P108" s="9"/>
      <c r="Q108" s="174">
        <f>J347</f>
        <v>0</v>
      </c>
      <c r="R108" s="15" t="s">
        <v>188</v>
      </c>
      <c r="S108" s="366">
        <f>IF('TC 66-204 page 4'!U69&gt;0,('TC 66-204 page 4'!U69*'TC 66-204 page 4'!U70),0)</f>
        <v>0</v>
      </c>
      <c r="T108" s="9"/>
      <c r="U108" s="44">
        <f t="shared" si="0"/>
        <v>0</v>
      </c>
      <c r="V108" s="9"/>
      <c r="W108" s="9"/>
      <c r="X108" s="9"/>
      <c r="Y108" s="9"/>
      <c r="Z108" s="9"/>
      <c r="AA108" s="9"/>
    </row>
    <row r="109" spans="1:30" ht="15.5" x14ac:dyDescent="0.35">
      <c r="A109"/>
      <c r="B109" s="141"/>
      <c r="C109" s="141"/>
      <c r="D109" s="146"/>
      <c r="E109" s="146"/>
      <c r="F109" s="146"/>
      <c r="G109" s="146"/>
      <c r="H109"/>
      <c r="I109" s="146" t="s">
        <v>22</v>
      </c>
      <c r="J109" s="177">
        <f>SUM(J106:J108)</f>
        <v>1374.4</v>
      </c>
      <c r="K109" s="141"/>
      <c r="L109" s="141"/>
      <c r="M109" s="9" t="s">
        <v>493</v>
      </c>
      <c r="N109" s="9"/>
      <c r="O109" s="9"/>
      <c r="P109" s="9"/>
      <c r="Q109" s="174">
        <f>I354</f>
        <v>0</v>
      </c>
      <c r="R109" s="15" t="s">
        <v>187</v>
      </c>
      <c r="S109" s="186">
        <f>IF('TC 66-204 page 4'!U72&gt;0,'TC 66-204 page 4'!U72,0)</f>
        <v>0</v>
      </c>
      <c r="T109" s="9"/>
      <c r="U109" s="44">
        <f t="shared" si="0"/>
        <v>0</v>
      </c>
      <c r="V109" s="9"/>
      <c r="W109" s="9"/>
      <c r="X109" s="9"/>
      <c r="Y109" s="9"/>
      <c r="Z109" s="9"/>
      <c r="AA109" s="9"/>
    </row>
    <row r="110" spans="1:30" ht="15.5" x14ac:dyDescent="0.35">
      <c r="A110"/>
      <c r="B110" s="141"/>
      <c r="C110" s="141"/>
      <c r="D110" s="146"/>
      <c r="E110" s="146"/>
      <c r="F110" s="146"/>
      <c r="G110" s="146"/>
      <c r="H110"/>
      <c r="I110" s="181" t="s">
        <v>14</v>
      </c>
      <c r="J110" s="178">
        <f>(J109/'Rate Classifications'!O51)-J51</f>
        <v>5.5043043478260882</v>
      </c>
      <c r="K110" s="141" t="s">
        <v>60</v>
      </c>
      <c r="L110" s="141"/>
      <c r="M110" s="9" t="s">
        <v>494</v>
      </c>
      <c r="N110" s="9"/>
      <c r="O110" s="9"/>
      <c r="P110" s="9"/>
      <c r="Q110" s="174">
        <f>I360</f>
        <v>0</v>
      </c>
      <c r="R110" s="15" t="s">
        <v>8</v>
      </c>
      <c r="S110" s="186">
        <f>IF('TC 66-204 page 4'!U74&gt;0,'TC 66-204 page 4'!U74,0)</f>
        <v>0</v>
      </c>
      <c r="T110" s="9"/>
      <c r="U110" s="44">
        <f t="shared" si="0"/>
        <v>0</v>
      </c>
      <c r="V110" s="9"/>
      <c r="W110" s="9"/>
      <c r="X110" s="9"/>
      <c r="Y110" s="9"/>
      <c r="Z110" s="9"/>
      <c r="AA110" s="9"/>
    </row>
    <row r="111" spans="1:30" ht="15.5" x14ac:dyDescent="0.35">
      <c r="A111"/>
      <c r="B111" s="141"/>
      <c r="C111" s="141"/>
      <c r="D111" s="146"/>
      <c r="E111" s="146"/>
      <c r="F111" s="146"/>
      <c r="G111" s="146"/>
      <c r="H111"/>
      <c r="I111" s="151"/>
      <c r="J111" s="152"/>
      <c r="K111" s="141"/>
      <c r="L111" s="141"/>
      <c r="M111" s="9" t="s">
        <v>495</v>
      </c>
      <c r="N111" s="9"/>
      <c r="O111" s="9"/>
      <c r="P111" s="9"/>
      <c r="Q111" s="174">
        <f>I361</f>
        <v>0</v>
      </c>
      <c r="R111" s="15" t="s">
        <v>8</v>
      </c>
      <c r="S111" s="186">
        <f>IF('TC 66-204 page 4'!U76&gt;0,'TC 66-204 page 4'!U76,0)</f>
        <v>0</v>
      </c>
      <c r="T111" s="9"/>
      <c r="U111" s="44">
        <f t="shared" si="0"/>
        <v>0</v>
      </c>
      <c r="V111" s="9" t="s">
        <v>695</v>
      </c>
      <c r="W111" s="9"/>
      <c r="X111" s="9"/>
      <c r="Y111" s="9"/>
      <c r="Z111" s="9"/>
      <c r="AA111" s="9"/>
    </row>
    <row r="112" spans="1:30" ht="15.5" x14ac:dyDescent="0.35">
      <c r="A112"/>
      <c r="B112" s="141"/>
      <c r="C112" s="141"/>
      <c r="D112" s="146"/>
      <c r="E112" s="146"/>
      <c r="F112" s="146"/>
      <c r="G112" s="146"/>
      <c r="H112"/>
      <c r="I112" s="151"/>
      <c r="J112" s="152"/>
      <c r="K112" s="141"/>
      <c r="L112" s="141"/>
      <c r="M112" s="9" t="s">
        <v>496</v>
      </c>
      <c r="N112" s="9"/>
      <c r="O112" s="9"/>
      <c r="P112" s="9"/>
      <c r="Q112" s="174">
        <f>I362</f>
        <v>0</v>
      </c>
      <c r="R112" s="15" t="s">
        <v>8</v>
      </c>
      <c r="S112" s="186">
        <f>IF('TC 66-204 page 4'!U78&gt;0,'TC 66-204 page 4'!U78,0)</f>
        <v>0</v>
      </c>
      <c r="T112" s="9"/>
      <c r="U112" s="44">
        <f t="shared" si="0"/>
        <v>0</v>
      </c>
      <c r="V112" s="9"/>
      <c r="W112" s="9"/>
      <c r="X112" s="9"/>
      <c r="Y112" s="9"/>
      <c r="Z112" s="9"/>
      <c r="AA112" s="9"/>
    </row>
    <row r="113" spans="1:27" ht="15.5" x14ac:dyDescent="0.35">
      <c r="A113"/>
      <c r="B113" s="141"/>
      <c r="C113" s="141"/>
      <c r="D113" s="146"/>
      <c r="E113" s="146"/>
      <c r="F113" s="146"/>
      <c r="G113" s="146"/>
      <c r="H113" s="141"/>
      <c r="I113" s="146"/>
      <c r="J113" s="141"/>
      <c r="K113" s="141"/>
      <c r="L113" s="141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5.5" x14ac:dyDescent="0.35">
      <c r="A114" s="142" t="s">
        <v>448</v>
      </c>
      <c r="B114" s="143"/>
      <c r="C114" s="143"/>
      <c r="D114" s="143"/>
      <c r="E114" s="143"/>
      <c r="F114" s="144"/>
      <c r="G114" s="163"/>
      <c r="H114" s="163"/>
      <c r="I114" s="163"/>
      <c r="J114" s="163"/>
      <c r="K114" s="163"/>
      <c r="L114" s="141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15.5" x14ac:dyDescent="0.35">
      <c r="A115"/>
      <c r="B115" s="141"/>
      <c r="C115" s="141"/>
      <c r="D115" s="146"/>
      <c r="E115" s="146"/>
      <c r="F115" s="146"/>
      <c r="G115" s="146"/>
      <c r="H115" s="141"/>
      <c r="I115" s="146"/>
      <c r="J115" s="141"/>
      <c r="K115" s="141"/>
      <c r="L115" s="141"/>
      <c r="M115" s="9"/>
      <c r="N115" s="9"/>
      <c r="O115" s="9"/>
      <c r="P115" s="9"/>
      <c r="Q115" s="9"/>
      <c r="R115" s="9"/>
      <c r="S115" s="9"/>
      <c r="T115" s="463" t="s">
        <v>118</v>
      </c>
      <c r="U115" s="464">
        <f>SUM(U79:U112)</f>
        <v>0</v>
      </c>
      <c r="V115" s="9">
        <f>SUM(V79:V114)</f>
        <v>1</v>
      </c>
      <c r="W115" s="9" t="s">
        <v>672</v>
      </c>
      <c r="X115" s="9"/>
      <c r="Y115" s="9"/>
      <c r="Z115" s="9"/>
      <c r="AA115" s="9"/>
    </row>
    <row r="116" spans="1:27" ht="15.5" x14ac:dyDescent="0.35">
      <c r="A116"/>
      <c r="B116" s="141" t="s">
        <v>385</v>
      </c>
      <c r="C116" s="141"/>
      <c r="D116" s="146"/>
      <c r="E116" s="146"/>
      <c r="F116" s="146"/>
      <c r="G116" s="146"/>
      <c r="H116"/>
      <c r="I116" s="141"/>
      <c r="J116" s="177">
        <f>$J$13</f>
        <v>0</v>
      </c>
      <c r="K116" s="141"/>
      <c r="L116" s="141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5.5" x14ac:dyDescent="0.35">
      <c r="A117"/>
      <c r="B117" s="141" t="s">
        <v>386</v>
      </c>
      <c r="C117" s="141"/>
      <c r="D117" s="146"/>
      <c r="E117" s="146"/>
      <c r="F117" s="146"/>
      <c r="G117" s="146"/>
      <c r="H117"/>
      <c r="I117" s="141"/>
      <c r="J117" s="177">
        <f>$J$22</f>
        <v>272</v>
      </c>
      <c r="K117" s="141"/>
      <c r="L117" s="141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5.5" x14ac:dyDescent="0.35">
      <c r="A118"/>
      <c r="B118" s="141" t="s">
        <v>387</v>
      </c>
      <c r="C118" s="141"/>
      <c r="D118" s="146"/>
      <c r="E118" s="146"/>
      <c r="F118" s="146"/>
      <c r="G118" s="146"/>
      <c r="H118"/>
      <c r="I118" s="141"/>
      <c r="J118" s="316">
        <f>J34</f>
        <v>1102.4000000000001</v>
      </c>
      <c r="K118" s="141"/>
      <c r="L118" s="141"/>
      <c r="M118" s="153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5.5" x14ac:dyDescent="0.35">
      <c r="A119"/>
      <c r="B119" s="141"/>
      <c r="C119" s="141"/>
      <c r="D119" s="146"/>
      <c r="E119" s="146"/>
      <c r="F119" s="146"/>
      <c r="G119" s="146"/>
      <c r="H119"/>
      <c r="I119" s="146" t="s">
        <v>22</v>
      </c>
      <c r="J119" s="177">
        <f>SUM(J116:J118)</f>
        <v>1374.4</v>
      </c>
      <c r="K119" s="141"/>
      <c r="L119" s="141"/>
      <c r="M119" s="370"/>
    </row>
    <row r="120" spans="1:27" ht="15.5" x14ac:dyDescent="0.35">
      <c r="A120"/>
      <c r="B120" s="141"/>
      <c r="C120" s="141"/>
      <c r="D120" s="146"/>
      <c r="E120" s="146"/>
      <c r="F120" s="146"/>
      <c r="G120" s="146"/>
      <c r="H120"/>
      <c r="I120" s="181" t="s">
        <v>14</v>
      </c>
      <c r="J120" s="178">
        <f>J119/'Rate Classifications'!O53</f>
        <v>54.976000000000006</v>
      </c>
      <c r="K120" s="141" t="s">
        <v>60</v>
      </c>
      <c r="L120" s="141"/>
      <c r="M120" s="370"/>
    </row>
    <row r="121" spans="1:27" ht="15.5" x14ac:dyDescent="0.35">
      <c r="A121"/>
      <c r="B121" s="141"/>
      <c r="C121" s="141"/>
      <c r="D121" s="146"/>
      <c r="E121" s="146"/>
      <c r="F121" s="146"/>
      <c r="G121" s="146"/>
      <c r="H121"/>
      <c r="I121" s="151"/>
      <c r="J121" s="152"/>
      <c r="K121" s="141"/>
      <c r="L121" s="141"/>
      <c r="M121" s="370"/>
    </row>
    <row r="122" spans="1:27" ht="15.5" x14ac:dyDescent="0.35">
      <c r="A122"/>
      <c r="B122" s="141"/>
      <c r="C122" s="141"/>
      <c r="D122" s="146"/>
      <c r="E122" s="146"/>
      <c r="F122" s="146"/>
      <c r="G122" s="146"/>
      <c r="H122"/>
      <c r="I122" s="151"/>
      <c r="J122" s="152"/>
      <c r="K122" s="141"/>
      <c r="L122" s="141"/>
      <c r="M122" s="370"/>
    </row>
    <row r="123" spans="1:27" ht="15.5" x14ac:dyDescent="0.35">
      <c r="A123"/>
      <c r="B123" s="141"/>
      <c r="C123" s="141"/>
      <c r="D123" s="146"/>
      <c r="E123" s="146"/>
      <c r="F123" s="146"/>
      <c r="G123" s="146"/>
      <c r="H123" s="141"/>
      <c r="I123" s="147"/>
      <c r="J123" s="141"/>
      <c r="K123" s="141"/>
      <c r="L123" s="141"/>
      <c r="M123" s="370"/>
    </row>
    <row r="124" spans="1:27" ht="15.5" x14ac:dyDescent="0.35">
      <c r="A124" s="142" t="s">
        <v>447</v>
      </c>
      <c r="B124" s="143"/>
      <c r="C124" s="143"/>
      <c r="D124" s="143"/>
      <c r="E124" s="143"/>
      <c r="F124" s="144"/>
      <c r="G124" s="163"/>
      <c r="H124" s="163"/>
      <c r="I124" s="163"/>
      <c r="J124" s="163"/>
      <c r="K124" s="163"/>
      <c r="L124" s="141"/>
      <c r="M124" s="370"/>
    </row>
    <row r="125" spans="1:27" ht="15.5" x14ac:dyDescent="0.35">
      <c r="A125"/>
      <c r="B125" s="148"/>
      <c r="C125" s="148"/>
      <c r="D125" s="146"/>
      <c r="E125" s="146"/>
      <c r="F125" s="146"/>
      <c r="G125" s="146"/>
      <c r="H125" s="141"/>
      <c r="I125" s="146"/>
      <c r="J125" s="141"/>
      <c r="K125" s="141"/>
      <c r="L125" s="141"/>
      <c r="M125" s="370"/>
    </row>
    <row r="126" spans="1:27" ht="15.5" x14ac:dyDescent="0.35">
      <c r="A126"/>
      <c r="B126" s="141" t="s">
        <v>385</v>
      </c>
      <c r="C126" s="141"/>
      <c r="D126" s="146"/>
      <c r="E126" s="146"/>
      <c r="F126" s="146"/>
      <c r="G126" s="146"/>
      <c r="H126"/>
      <c r="I126" s="141"/>
      <c r="J126" s="177">
        <f>$J$13</f>
        <v>0</v>
      </c>
      <c r="K126" s="141"/>
      <c r="L126" s="141"/>
      <c r="M126" s="370"/>
    </row>
    <row r="127" spans="1:27" ht="15.5" x14ac:dyDescent="0.35">
      <c r="A127"/>
      <c r="B127" s="141" t="s">
        <v>386</v>
      </c>
      <c r="C127" s="141"/>
      <c r="D127" s="146"/>
      <c r="E127" s="146"/>
      <c r="F127" s="146"/>
      <c r="G127" s="146"/>
      <c r="H127"/>
      <c r="I127" s="141"/>
      <c r="J127" s="177">
        <f>$J$22</f>
        <v>272</v>
      </c>
      <c r="K127" s="141"/>
      <c r="L127" s="141"/>
      <c r="M127" s="370"/>
    </row>
    <row r="128" spans="1:27" ht="15.5" x14ac:dyDescent="0.35">
      <c r="A128"/>
      <c r="B128" s="347" t="s">
        <v>670</v>
      </c>
      <c r="C128" s="141"/>
      <c r="D128" s="146"/>
      <c r="E128" s="146"/>
      <c r="F128" s="146"/>
      <c r="G128" s="146"/>
      <c r="H128"/>
      <c r="I128" s="141"/>
      <c r="J128" s="348">
        <f>$J$26+$J$29+$J$32</f>
        <v>1102.4000000000001</v>
      </c>
      <c r="K128" s="141"/>
      <c r="L128" s="141"/>
      <c r="M128" s="370"/>
    </row>
    <row r="129" spans="1:13" ht="15.5" x14ac:dyDescent="0.35">
      <c r="A129"/>
      <c r="B129" s="141"/>
      <c r="C129" s="141"/>
      <c r="D129" s="146"/>
      <c r="E129" s="146"/>
      <c r="F129" s="146"/>
      <c r="G129" s="146"/>
      <c r="H129"/>
      <c r="I129" s="146" t="s">
        <v>58</v>
      </c>
      <c r="J129" s="177">
        <f>SUM(J126:J128)</f>
        <v>1374.4</v>
      </c>
      <c r="K129" s="141"/>
      <c r="L129" s="141"/>
      <c r="M129" s="370"/>
    </row>
    <row r="130" spans="1:13" ht="15.5" x14ac:dyDescent="0.35">
      <c r="A130"/>
      <c r="B130" s="141"/>
      <c r="C130" s="141"/>
      <c r="D130" s="146"/>
      <c r="E130" s="146"/>
      <c r="F130" s="146"/>
      <c r="G130" s="146"/>
      <c r="H130"/>
      <c r="I130" s="146" t="s">
        <v>57</v>
      </c>
      <c r="J130" s="177">
        <f>J129/'Rate Classifications'!O52</f>
        <v>3.4360000000000004</v>
      </c>
      <c r="K130" s="141"/>
      <c r="L130" s="141"/>
      <c r="M130" s="370"/>
    </row>
    <row r="131" spans="1:13" ht="15.5" x14ac:dyDescent="0.35">
      <c r="A131"/>
      <c r="B131" s="141" t="s">
        <v>405</v>
      </c>
      <c r="C131" s="141"/>
      <c r="D131" s="146"/>
      <c r="E131" s="146" t="s">
        <v>43</v>
      </c>
      <c r="F131" s="146"/>
      <c r="G131" s="146"/>
      <c r="H131" s="141"/>
      <c r="I131" s="147"/>
      <c r="J131" s="141"/>
      <c r="K131" s="141"/>
      <c r="L131" s="141"/>
      <c r="M131" s="370"/>
    </row>
    <row r="132" spans="1:13" ht="15.5" x14ac:dyDescent="0.35">
      <c r="A132"/>
      <c r="B132" s="141"/>
      <c r="C132" s="141"/>
      <c r="D132" s="146"/>
      <c r="E132" s="393">
        <v>2</v>
      </c>
      <c r="F132" s="146"/>
      <c r="G132" s="146"/>
      <c r="H132" s="141"/>
      <c r="I132" s="147"/>
      <c r="J132" s="141"/>
      <c r="K132" s="141"/>
      <c r="L132" s="141"/>
      <c r="M132" s="370"/>
    </row>
    <row r="133" spans="1:13" ht="15.5" x14ac:dyDescent="0.35">
      <c r="A133"/>
      <c r="B133" s="141"/>
      <c r="C133" s="141"/>
      <c r="D133" s="146"/>
      <c r="E133" s="146"/>
      <c r="F133" s="146"/>
      <c r="G133" s="146"/>
      <c r="H133"/>
      <c r="I133" s="181" t="s">
        <v>14</v>
      </c>
      <c r="J133" s="178">
        <f>J130+E132</f>
        <v>5.4359999999999999</v>
      </c>
      <c r="K133" s="141" t="s">
        <v>60</v>
      </c>
      <c r="L133" s="141"/>
      <c r="M133" s="370"/>
    </row>
    <row r="134" spans="1:13" ht="15.5" x14ac:dyDescent="0.35">
      <c r="A134"/>
      <c r="B134" s="141"/>
      <c r="C134" s="141"/>
      <c r="D134" s="146"/>
      <c r="E134" s="146"/>
      <c r="F134" s="146"/>
      <c r="G134" s="146"/>
      <c r="H134"/>
      <c r="I134" s="151"/>
      <c r="J134" s="152"/>
      <c r="K134" s="141"/>
      <c r="L134" s="141"/>
      <c r="M134" s="370"/>
    </row>
    <row r="135" spans="1:13" ht="15.5" x14ac:dyDescent="0.35">
      <c r="A135"/>
      <c r="B135" s="141"/>
      <c r="C135" s="141"/>
      <c r="D135" s="146"/>
      <c r="E135" s="146"/>
      <c r="F135" s="146"/>
      <c r="G135" s="146"/>
      <c r="H135"/>
      <c r="I135" s="151"/>
      <c r="J135" s="152"/>
      <c r="K135" s="141"/>
      <c r="L135" s="141"/>
      <c r="M135" s="370"/>
    </row>
    <row r="136" spans="1:13" ht="15.5" x14ac:dyDescent="0.35">
      <c r="A136"/>
      <c r="B136" s="141"/>
      <c r="C136" s="141"/>
      <c r="D136" s="146"/>
      <c r="E136" s="146"/>
      <c r="F136" s="146"/>
      <c r="G136" s="146"/>
      <c r="H136"/>
      <c r="I136" s="151"/>
      <c r="J136" s="152"/>
      <c r="K136" s="141"/>
      <c r="L136" s="141"/>
      <c r="M136" s="370"/>
    </row>
    <row r="137" spans="1:13" ht="15.5" x14ac:dyDescent="0.35">
      <c r="A137" s="142" t="s">
        <v>446</v>
      </c>
      <c r="B137" s="143"/>
      <c r="C137" s="143"/>
      <c r="D137" s="143"/>
      <c r="E137" s="143"/>
      <c r="F137" s="144"/>
      <c r="G137" s="163"/>
      <c r="H137" s="163"/>
      <c r="I137" s="163"/>
      <c r="J137" s="163"/>
      <c r="K137" s="163"/>
      <c r="L137" s="141"/>
      <c r="M137" s="370"/>
    </row>
    <row r="138" spans="1:13" ht="15.5" x14ac:dyDescent="0.35">
      <c r="A138"/>
      <c r="B138" s="148"/>
      <c r="C138" s="148"/>
      <c r="D138" s="148"/>
      <c r="E138" s="148"/>
      <c r="F138" s="146"/>
      <c r="G138" s="146"/>
      <c r="H138" s="141"/>
      <c r="I138" s="147"/>
      <c r="J138" s="141"/>
      <c r="K138" s="141"/>
      <c r="L138" s="141"/>
      <c r="M138" s="370"/>
    </row>
    <row r="139" spans="1:13" ht="15.5" x14ac:dyDescent="0.35">
      <c r="A139"/>
      <c r="B139" s="141" t="s">
        <v>385</v>
      </c>
      <c r="C139" s="141"/>
      <c r="D139" s="146"/>
      <c r="E139" s="146"/>
      <c r="F139" s="146"/>
      <c r="G139" s="146"/>
      <c r="H139"/>
      <c r="I139" s="141"/>
      <c r="J139" s="177">
        <f>$J$13</f>
        <v>0</v>
      </c>
      <c r="K139" s="141"/>
      <c r="L139" s="141"/>
      <c r="M139" s="370"/>
    </row>
    <row r="140" spans="1:13" ht="15.5" x14ac:dyDescent="0.35">
      <c r="A140"/>
      <c r="B140" s="141" t="s">
        <v>386</v>
      </c>
      <c r="C140" s="141"/>
      <c r="D140" s="146"/>
      <c r="E140" s="146"/>
      <c r="F140" s="146"/>
      <c r="G140" s="146"/>
      <c r="H140"/>
      <c r="I140" s="141"/>
      <c r="J140" s="177">
        <f>$J$22</f>
        <v>272</v>
      </c>
      <c r="K140" s="141"/>
      <c r="L140" s="141"/>
      <c r="M140" s="370"/>
    </row>
    <row r="141" spans="1:13" ht="15.5" x14ac:dyDescent="0.35">
      <c r="A141"/>
      <c r="B141" s="347" t="s">
        <v>670</v>
      </c>
      <c r="C141" s="141"/>
      <c r="D141" s="146"/>
      <c r="E141" s="146"/>
      <c r="F141" s="146"/>
      <c r="G141" s="146"/>
      <c r="H141"/>
      <c r="I141" s="141"/>
      <c r="J141" s="348">
        <f>$J$26+$J$29+$J$32</f>
        <v>1102.4000000000001</v>
      </c>
      <c r="K141" s="141"/>
      <c r="L141" s="141"/>
      <c r="M141" s="370"/>
    </row>
    <row r="142" spans="1:13" ht="15.5" x14ac:dyDescent="0.35">
      <c r="A142"/>
      <c r="B142" s="141"/>
      <c r="C142" s="141"/>
      <c r="D142" s="146"/>
      <c r="E142" s="146"/>
      <c r="F142" s="146"/>
      <c r="G142" s="146"/>
      <c r="H142"/>
      <c r="I142" s="146" t="s">
        <v>58</v>
      </c>
      <c r="J142" s="177">
        <f>SUM(J139:J141)</f>
        <v>1374.4</v>
      </c>
      <c r="K142" s="141"/>
      <c r="L142" s="141"/>
      <c r="M142" s="370"/>
    </row>
    <row r="143" spans="1:13" ht="15.5" x14ac:dyDescent="0.35">
      <c r="A143"/>
      <c r="B143" s="141"/>
      <c r="C143" s="141"/>
      <c r="D143" s="146"/>
      <c r="E143" s="146"/>
      <c r="F143" s="146"/>
      <c r="G143" s="146"/>
      <c r="H143"/>
      <c r="I143" s="146" t="s">
        <v>57</v>
      </c>
      <c r="J143" s="177">
        <f>J142/'Rate Classifications'!O52</f>
        <v>3.4360000000000004</v>
      </c>
      <c r="K143" s="141"/>
      <c r="L143" s="141"/>
      <c r="M143" s="370"/>
    </row>
    <row r="144" spans="1:13" ht="15.5" x14ac:dyDescent="0.35">
      <c r="A144"/>
      <c r="B144" s="141" t="s">
        <v>405</v>
      </c>
      <c r="C144" s="141"/>
      <c r="D144" s="146"/>
      <c r="E144" s="146" t="s">
        <v>43</v>
      </c>
      <c r="F144" s="146"/>
      <c r="G144" s="146"/>
      <c r="H144"/>
      <c r="I144" s="146"/>
      <c r="J144" s="177"/>
      <c r="K144" s="141"/>
      <c r="L144" s="141"/>
      <c r="M144" s="370"/>
    </row>
    <row r="145" spans="1:13" ht="15.5" x14ac:dyDescent="0.35">
      <c r="A145"/>
      <c r="B145" s="141"/>
      <c r="C145" s="141"/>
      <c r="D145" s="146"/>
      <c r="E145" s="393">
        <v>2</v>
      </c>
      <c r="F145" s="146"/>
      <c r="G145" s="146"/>
      <c r="H145"/>
      <c r="I145" s="146"/>
      <c r="J145" s="177"/>
      <c r="K145" s="141"/>
      <c r="L145" s="141"/>
      <c r="M145" s="370"/>
    </row>
    <row r="146" spans="1:13" ht="15.5" x14ac:dyDescent="0.35">
      <c r="A146"/>
      <c r="B146" s="141"/>
      <c r="C146" s="141"/>
      <c r="D146" s="146"/>
      <c r="E146" s="146"/>
      <c r="F146" s="146"/>
      <c r="G146" s="146"/>
      <c r="H146"/>
      <c r="I146" s="181" t="s">
        <v>14</v>
      </c>
      <c r="J146" s="178">
        <f>J143+E145</f>
        <v>5.4359999999999999</v>
      </c>
      <c r="K146" s="141" t="s">
        <v>60</v>
      </c>
      <c r="L146" s="141"/>
      <c r="M146" s="370"/>
    </row>
    <row r="147" spans="1:13" ht="15.5" x14ac:dyDescent="0.35">
      <c r="A147"/>
      <c r="B147" s="141"/>
      <c r="C147" s="141"/>
      <c r="D147" s="146"/>
      <c r="E147" s="146"/>
      <c r="F147" s="146"/>
      <c r="G147" s="146"/>
      <c r="H147" s="151"/>
      <c r="I147" s="152"/>
      <c r="J147" s="175"/>
      <c r="K147" s="141"/>
      <c r="L147" s="141"/>
      <c r="M147" s="370"/>
    </row>
    <row r="148" spans="1:13" ht="15.5" x14ac:dyDescent="0.35">
      <c r="A148"/>
      <c r="B148" s="141"/>
      <c r="C148" s="141"/>
      <c r="D148" s="146"/>
      <c r="E148" s="146"/>
      <c r="F148" s="146"/>
      <c r="G148" s="146"/>
      <c r="H148" s="151"/>
      <c r="I148" s="152"/>
      <c r="J148" s="175"/>
      <c r="K148" s="141"/>
      <c r="L148" s="141"/>
      <c r="M148" s="370"/>
    </row>
    <row r="149" spans="1:13" ht="15.5" x14ac:dyDescent="0.35">
      <c r="A149"/>
      <c r="B149" s="141"/>
      <c r="C149" s="141"/>
      <c r="D149" s="146"/>
      <c r="E149" s="146"/>
      <c r="F149" s="146"/>
      <c r="G149" s="146"/>
      <c r="H149" s="151"/>
      <c r="I149" s="152"/>
      <c r="J149" s="175"/>
      <c r="K149" s="141"/>
      <c r="L149" s="141"/>
      <c r="M149" s="370"/>
    </row>
    <row r="150" spans="1:13" ht="15.5" x14ac:dyDescent="0.35">
      <c r="A150" s="142" t="s">
        <v>445</v>
      </c>
      <c r="B150" s="143"/>
      <c r="C150" s="143"/>
      <c r="D150" s="143"/>
      <c r="E150" s="143"/>
      <c r="F150" s="144"/>
      <c r="G150" s="163"/>
      <c r="H150" s="163"/>
      <c r="I150" s="183"/>
      <c r="J150" s="180"/>
      <c r="K150" s="163"/>
      <c r="L150" s="141"/>
      <c r="M150" s="370"/>
    </row>
    <row r="151" spans="1:13" ht="15.5" x14ac:dyDescent="0.35">
      <c r="A151"/>
      <c r="B151" s="148"/>
      <c r="C151" s="148"/>
      <c r="D151" s="146"/>
      <c r="E151" s="146"/>
      <c r="F151" s="146"/>
      <c r="G151" s="146"/>
      <c r="H151" s="141"/>
      <c r="I151" s="146"/>
      <c r="J151" s="175"/>
      <c r="K151" s="141"/>
      <c r="L151" s="141"/>
      <c r="M151" s="370"/>
    </row>
    <row r="152" spans="1:13" ht="15.5" x14ac:dyDescent="0.35">
      <c r="A152"/>
      <c r="B152" s="141" t="s">
        <v>385</v>
      </c>
      <c r="C152" s="141"/>
      <c r="D152" s="146"/>
      <c r="E152" s="146"/>
      <c r="F152" s="146"/>
      <c r="G152" s="146"/>
      <c r="H152"/>
      <c r="I152" s="146"/>
      <c r="J152" s="177">
        <f>$J$13</f>
        <v>0</v>
      </c>
      <c r="K152" s="141"/>
      <c r="L152" s="141"/>
      <c r="M152" s="370"/>
    </row>
    <row r="153" spans="1:13" ht="15.5" x14ac:dyDescent="0.35">
      <c r="A153"/>
      <c r="B153" s="141" t="s">
        <v>386</v>
      </c>
      <c r="C153" s="141"/>
      <c r="D153" s="146"/>
      <c r="E153" s="146"/>
      <c r="F153" s="146"/>
      <c r="G153" s="146"/>
      <c r="H153"/>
      <c r="I153" s="146"/>
      <c r="J153" s="177">
        <f>$J$22</f>
        <v>272</v>
      </c>
      <c r="K153" s="141"/>
      <c r="L153" s="141"/>
      <c r="M153" s="370"/>
    </row>
    <row r="154" spans="1:13" ht="15.5" x14ac:dyDescent="0.35">
      <c r="A154"/>
      <c r="B154" s="347" t="s">
        <v>670</v>
      </c>
      <c r="C154" s="141"/>
      <c r="D154" s="146"/>
      <c r="E154" s="146"/>
      <c r="F154" s="146"/>
      <c r="G154" s="146"/>
      <c r="H154"/>
      <c r="I154" s="141"/>
      <c r="J154" s="348">
        <f>$J$26+$J$29+$J$32</f>
        <v>1102.4000000000001</v>
      </c>
      <c r="K154" s="141"/>
      <c r="L154" s="141"/>
      <c r="M154" s="370"/>
    </row>
    <row r="155" spans="1:13" ht="15.5" x14ac:dyDescent="0.35">
      <c r="A155"/>
      <c r="B155" s="141"/>
      <c r="C155" s="141"/>
      <c r="D155" s="146"/>
      <c r="E155" s="146"/>
      <c r="F155" s="146"/>
      <c r="G155" s="146"/>
      <c r="H155"/>
      <c r="I155" s="146" t="s">
        <v>58</v>
      </c>
      <c r="J155" s="177">
        <f>SUM(J152:J154)</f>
        <v>1374.4</v>
      </c>
      <c r="K155" s="141"/>
      <c r="L155" s="141"/>
      <c r="M155" s="370"/>
    </row>
    <row r="156" spans="1:13" ht="15.5" x14ac:dyDescent="0.35">
      <c r="A156"/>
      <c r="B156" s="141"/>
      <c r="C156" s="141"/>
      <c r="D156" s="146"/>
      <c r="E156" s="146"/>
      <c r="F156" s="146"/>
      <c r="G156" s="146"/>
      <c r="H156"/>
      <c r="I156" s="146" t="s">
        <v>57</v>
      </c>
      <c r="J156" s="177">
        <f>J155/'Rate Classifications'!O52</f>
        <v>3.4360000000000004</v>
      </c>
      <c r="K156" s="141"/>
      <c r="L156" s="141"/>
      <c r="M156" s="370"/>
    </row>
    <row r="157" spans="1:13" ht="15.5" x14ac:dyDescent="0.35">
      <c r="A157"/>
      <c r="B157" s="141" t="s">
        <v>405</v>
      </c>
      <c r="C157" s="141"/>
      <c r="D157" s="146"/>
      <c r="E157" s="146" t="s">
        <v>43</v>
      </c>
      <c r="F157" s="146"/>
      <c r="G157" s="146"/>
      <c r="H157"/>
      <c r="I157" s="141"/>
      <c r="J157" s="146"/>
      <c r="K157" s="141"/>
      <c r="L157" s="141"/>
      <c r="M157" s="370"/>
    </row>
    <row r="158" spans="1:13" ht="15.5" x14ac:dyDescent="0.35">
      <c r="A158"/>
      <c r="B158" s="141"/>
      <c r="C158" s="141"/>
      <c r="D158" s="146"/>
      <c r="E158" s="393">
        <v>2</v>
      </c>
      <c r="F158" s="146"/>
      <c r="G158" s="146"/>
      <c r="H158"/>
      <c r="I158" s="141"/>
      <c r="J158" s="146"/>
      <c r="K158" s="141"/>
      <c r="L158" s="141"/>
      <c r="M158" s="370"/>
    </row>
    <row r="159" spans="1:13" ht="15.5" x14ac:dyDescent="0.35">
      <c r="A159"/>
      <c r="B159" s="141"/>
      <c r="C159" s="141"/>
      <c r="D159" s="146"/>
      <c r="E159" s="146"/>
      <c r="F159" s="146"/>
      <c r="G159" s="146"/>
      <c r="H159"/>
      <c r="I159" s="181" t="s">
        <v>14</v>
      </c>
      <c r="J159" s="178">
        <f>J156+E158</f>
        <v>5.4359999999999999</v>
      </c>
      <c r="K159" s="141" t="s">
        <v>60</v>
      </c>
      <c r="L159" s="141"/>
      <c r="M159" s="370"/>
    </row>
    <row r="160" spans="1:13" ht="15.5" x14ac:dyDescent="0.35">
      <c r="A160"/>
      <c r="B160" s="141"/>
      <c r="C160" s="141"/>
      <c r="D160" s="146"/>
      <c r="E160" s="146"/>
      <c r="F160" s="146"/>
      <c r="G160" s="146"/>
      <c r="H160" s="151"/>
      <c r="I160" s="152"/>
      <c r="J160" s="175"/>
      <c r="K160" s="141"/>
      <c r="L160" s="141"/>
      <c r="M160" s="370"/>
    </row>
    <row r="161" spans="1:13" ht="15.5" x14ac:dyDescent="0.35">
      <c r="A161"/>
      <c r="B161" s="141"/>
      <c r="C161" s="141"/>
      <c r="D161" s="146"/>
      <c r="E161" s="146"/>
      <c r="F161" s="146"/>
      <c r="G161" s="146"/>
      <c r="H161" s="151"/>
      <c r="I161" s="152"/>
      <c r="J161" s="175"/>
      <c r="K161" s="141"/>
      <c r="L161" s="141"/>
      <c r="M161" s="370"/>
    </row>
    <row r="162" spans="1:13" ht="15.5" x14ac:dyDescent="0.35">
      <c r="A162"/>
      <c r="B162" s="141"/>
      <c r="C162" s="141"/>
      <c r="D162" s="146"/>
      <c r="E162" s="146"/>
      <c r="F162" s="146"/>
      <c r="G162" s="146"/>
      <c r="H162" s="141"/>
      <c r="I162" s="146"/>
      <c r="J162" s="175"/>
      <c r="K162" s="141"/>
      <c r="L162" s="141"/>
      <c r="M162" s="370"/>
    </row>
    <row r="163" spans="1:13" ht="15.5" x14ac:dyDescent="0.35">
      <c r="A163" s="142" t="s">
        <v>444</v>
      </c>
      <c r="B163" s="143"/>
      <c r="C163" s="143"/>
      <c r="D163" s="143"/>
      <c r="E163" s="143"/>
      <c r="F163" s="143"/>
      <c r="G163" s="143"/>
      <c r="H163" s="143"/>
      <c r="I163" s="145"/>
      <c r="J163" s="184"/>
      <c r="K163" s="144"/>
      <c r="L163" s="141"/>
      <c r="M163" s="370"/>
    </row>
    <row r="164" spans="1:13" ht="15.5" x14ac:dyDescent="0.35">
      <c r="A164"/>
      <c r="B164" s="141"/>
      <c r="C164" s="141"/>
      <c r="D164" s="146"/>
      <c r="E164" s="146"/>
      <c r="F164" s="146"/>
      <c r="G164" s="146"/>
      <c r="H164" s="141"/>
      <c r="I164" s="146"/>
      <c r="J164" s="175"/>
      <c r="K164" s="141"/>
      <c r="L164" s="141"/>
      <c r="M164" s="370"/>
    </row>
    <row r="165" spans="1:13" ht="15.5" x14ac:dyDescent="0.35">
      <c r="A165"/>
      <c r="B165" s="141" t="s">
        <v>384</v>
      </c>
      <c r="C165" s="141"/>
      <c r="D165" s="146"/>
      <c r="E165" s="146"/>
      <c r="F165" s="146"/>
      <c r="G165" s="146"/>
      <c r="H165"/>
      <c r="I165" s="146"/>
      <c r="J165" s="177">
        <f>$J$13</f>
        <v>0</v>
      </c>
      <c r="K165" s="141"/>
      <c r="L165" s="141"/>
      <c r="M165" s="370"/>
    </row>
    <row r="166" spans="1:13" ht="15.5" x14ac:dyDescent="0.35">
      <c r="A166"/>
      <c r="B166" s="141" t="s">
        <v>383</v>
      </c>
      <c r="C166" s="141"/>
      <c r="D166" s="146"/>
      <c r="E166" s="146"/>
      <c r="F166" s="146"/>
      <c r="G166" s="146"/>
      <c r="H166"/>
      <c r="I166" s="146"/>
      <c r="J166" s="177">
        <f>$J$22</f>
        <v>272</v>
      </c>
      <c r="K166" s="141"/>
      <c r="L166" s="141"/>
      <c r="M166" s="370"/>
    </row>
    <row r="167" spans="1:13" ht="15.5" x14ac:dyDescent="0.35">
      <c r="A167"/>
      <c r="B167" s="141" t="s">
        <v>402</v>
      </c>
      <c r="C167" s="141"/>
      <c r="D167" s="146"/>
      <c r="E167" s="146"/>
      <c r="F167" s="146"/>
      <c r="G167" s="146"/>
      <c r="H167"/>
      <c r="I167" s="146"/>
      <c r="J167" s="316">
        <f>$J$26+$J$29</f>
        <v>1017.4</v>
      </c>
      <c r="K167" s="141"/>
      <c r="L167" s="141"/>
      <c r="M167" s="370"/>
    </row>
    <row r="168" spans="1:13" ht="15.5" x14ac:dyDescent="0.35">
      <c r="A168"/>
      <c r="B168" s="141"/>
      <c r="C168" s="141"/>
      <c r="D168" s="146"/>
      <c r="E168" s="146"/>
      <c r="F168" s="146"/>
      <c r="G168" s="146"/>
      <c r="H168"/>
      <c r="I168" s="146" t="s">
        <v>22</v>
      </c>
      <c r="J168" s="177">
        <f>SUM(J165:J167)</f>
        <v>1289.4000000000001</v>
      </c>
      <c r="K168" s="141"/>
      <c r="L168" s="141"/>
      <c r="M168" s="370"/>
    </row>
    <row r="169" spans="1:13" ht="15.5" x14ac:dyDescent="0.35">
      <c r="A169"/>
      <c r="B169" s="141"/>
      <c r="C169" s="141"/>
      <c r="D169" s="146"/>
      <c r="E169" s="146"/>
      <c r="F169" s="146"/>
      <c r="G169" s="146"/>
      <c r="H169"/>
      <c r="I169" s="181" t="s">
        <v>14</v>
      </c>
      <c r="J169" s="178">
        <f>J168/'Rate Classifications'!O45</f>
        <v>36.840000000000003</v>
      </c>
      <c r="K169" s="141" t="s">
        <v>61</v>
      </c>
      <c r="L169" s="141"/>
      <c r="M169" s="370"/>
    </row>
    <row r="170" spans="1:13" ht="15.5" x14ac:dyDescent="0.35">
      <c r="A170"/>
      <c r="B170" s="141"/>
      <c r="C170" s="141"/>
      <c r="D170" s="146"/>
      <c r="E170" s="146"/>
      <c r="F170" s="146"/>
      <c r="G170" s="146"/>
      <c r="H170" s="151"/>
      <c r="I170" s="152"/>
      <c r="J170" s="175"/>
      <c r="K170" s="141"/>
      <c r="L170" s="141"/>
      <c r="M170" s="370"/>
    </row>
    <row r="171" spans="1:13" ht="15.5" x14ac:dyDescent="0.35">
      <c r="A171"/>
      <c r="B171" s="141"/>
      <c r="C171" s="141"/>
      <c r="D171" s="141"/>
      <c r="E171" s="141"/>
      <c r="F171" s="141"/>
      <c r="G171" s="141"/>
      <c r="H171" s="141"/>
      <c r="I171" s="146"/>
      <c r="J171" s="175"/>
      <c r="K171" s="141"/>
      <c r="L171" s="141"/>
      <c r="M171" s="370"/>
    </row>
    <row r="172" spans="1:13" ht="15.5" x14ac:dyDescent="0.35">
      <c r="A172"/>
      <c r="B172" s="141"/>
      <c r="C172" s="141"/>
      <c r="D172" s="141"/>
      <c r="E172" s="141"/>
      <c r="F172" s="141"/>
      <c r="G172" s="141"/>
      <c r="H172" s="141"/>
      <c r="I172" s="146"/>
      <c r="J172" s="175"/>
      <c r="K172" s="141"/>
      <c r="L172" s="141"/>
      <c r="M172" s="370"/>
    </row>
    <row r="173" spans="1:13" ht="15.5" x14ac:dyDescent="0.35">
      <c r="A173" s="142" t="s">
        <v>443</v>
      </c>
      <c r="B173" s="143"/>
      <c r="C173" s="143"/>
      <c r="D173" s="143"/>
      <c r="E173" s="143"/>
      <c r="F173" s="144"/>
      <c r="G173" s="163"/>
      <c r="H173" s="163"/>
      <c r="I173" s="183"/>
      <c r="J173" s="180"/>
      <c r="K173" s="163"/>
      <c r="L173" s="141"/>
      <c r="M173" s="370"/>
    </row>
    <row r="174" spans="1:13" ht="15.5" x14ac:dyDescent="0.35">
      <c r="A174"/>
      <c r="B174" s="141"/>
      <c r="C174" s="141"/>
      <c r="D174" s="146"/>
      <c r="E174" s="146"/>
      <c r="F174" s="146"/>
      <c r="G174" s="146"/>
      <c r="H174" s="141"/>
      <c r="I174" s="146"/>
      <c r="J174" s="175"/>
      <c r="K174" s="141"/>
      <c r="L174" s="141"/>
      <c r="M174" s="370"/>
    </row>
    <row r="175" spans="1:13" ht="15.5" x14ac:dyDescent="0.35">
      <c r="A175"/>
      <c r="B175" s="141" t="s">
        <v>384</v>
      </c>
      <c r="C175" s="141"/>
      <c r="D175" s="146"/>
      <c r="E175" s="146"/>
      <c r="F175" s="146"/>
      <c r="G175" s="146"/>
      <c r="H175"/>
      <c r="I175" s="146"/>
      <c r="J175" s="177">
        <f>$J$13</f>
        <v>0</v>
      </c>
      <c r="K175" s="141"/>
      <c r="L175" s="141"/>
      <c r="M175" s="370"/>
    </row>
    <row r="176" spans="1:13" ht="15.5" x14ac:dyDescent="0.35">
      <c r="A176"/>
      <c r="B176" s="141" t="s">
        <v>383</v>
      </c>
      <c r="C176" s="141"/>
      <c r="D176" s="146"/>
      <c r="E176" s="146"/>
      <c r="F176" s="146"/>
      <c r="G176" s="146"/>
      <c r="H176"/>
      <c r="I176" s="146"/>
      <c r="J176" s="177">
        <f>$J$22</f>
        <v>272</v>
      </c>
      <c r="K176" s="141"/>
      <c r="L176" s="141"/>
      <c r="M176" s="370"/>
    </row>
    <row r="177" spans="1:13" ht="15.5" x14ac:dyDescent="0.35">
      <c r="A177"/>
      <c r="B177" s="141" t="s">
        <v>402</v>
      </c>
      <c r="C177" s="141"/>
      <c r="D177" s="146"/>
      <c r="E177" s="146"/>
      <c r="F177" s="146"/>
      <c r="G177" s="146"/>
      <c r="H177"/>
      <c r="I177" s="146"/>
      <c r="J177" s="316">
        <f>$J$26+$J$29</f>
        <v>1017.4</v>
      </c>
      <c r="K177" s="141"/>
      <c r="L177" s="141"/>
      <c r="M177" s="370"/>
    </row>
    <row r="178" spans="1:13" ht="15.5" x14ac:dyDescent="0.35">
      <c r="A178"/>
      <c r="B178" s="141"/>
      <c r="C178" s="141"/>
      <c r="D178" s="146"/>
      <c r="E178" s="146"/>
      <c r="F178" s="146"/>
      <c r="G178" s="146"/>
      <c r="H178"/>
      <c r="I178" s="146" t="s">
        <v>22</v>
      </c>
      <c r="J178" s="177">
        <f>SUM(J175:J177)</f>
        <v>1289.4000000000001</v>
      </c>
      <c r="K178" s="141"/>
      <c r="L178" s="141"/>
      <c r="M178" s="370"/>
    </row>
    <row r="179" spans="1:13" ht="15.5" x14ac:dyDescent="0.35">
      <c r="A179"/>
      <c r="B179" s="141"/>
      <c r="C179" s="141"/>
      <c r="D179" s="146"/>
      <c r="E179" s="146"/>
      <c r="F179" s="146"/>
      <c r="G179" s="146"/>
      <c r="H179"/>
      <c r="I179" s="181" t="s">
        <v>14</v>
      </c>
      <c r="J179" s="178">
        <f>J178*'Rate Classifications'!O46/10</f>
        <v>32.234999999999999</v>
      </c>
      <c r="K179" s="141" t="s">
        <v>61</v>
      </c>
      <c r="L179" s="141"/>
      <c r="M179" s="370"/>
    </row>
    <row r="180" spans="1:13" ht="15.5" x14ac:dyDescent="0.35">
      <c r="A180"/>
      <c r="B180" s="141"/>
      <c r="C180" s="141"/>
      <c r="D180" s="146"/>
      <c r="E180" s="146"/>
      <c r="F180" s="146"/>
      <c r="G180" s="146"/>
      <c r="H180" s="141"/>
      <c r="I180" s="146"/>
      <c r="J180" s="141"/>
      <c r="K180" s="141"/>
      <c r="L180" s="141"/>
      <c r="M180" s="370"/>
    </row>
    <row r="181" spans="1:13" ht="15.5" x14ac:dyDescent="0.35">
      <c r="A181" s="142" t="s">
        <v>442</v>
      </c>
      <c r="B181" s="143"/>
      <c r="C181" s="143"/>
      <c r="D181" s="143"/>
      <c r="E181" s="143"/>
      <c r="F181" s="144"/>
      <c r="G181" s="163"/>
      <c r="H181" s="163"/>
      <c r="I181" s="163"/>
      <c r="J181" s="163"/>
      <c r="K181" s="163"/>
      <c r="L181" s="141"/>
      <c r="M181" s="370"/>
    </row>
    <row r="182" spans="1:13" ht="15.5" x14ac:dyDescent="0.35">
      <c r="A182"/>
      <c r="B182" s="141"/>
      <c r="C182" s="141"/>
      <c r="D182" s="146"/>
      <c r="E182" s="146"/>
      <c r="F182" s="146"/>
      <c r="G182" s="146"/>
      <c r="H182" s="141"/>
      <c r="I182" s="146"/>
      <c r="J182" s="141"/>
      <c r="K182" s="141"/>
      <c r="L182" s="141"/>
      <c r="M182" s="370"/>
    </row>
    <row r="183" spans="1:13" ht="15.5" x14ac:dyDescent="0.35">
      <c r="A183" s="668" t="s">
        <v>424</v>
      </c>
      <c r="B183" s="668"/>
      <c r="C183" s="668"/>
      <c r="D183" s="668"/>
      <c r="E183" s="668"/>
      <c r="F183" s="668"/>
      <c r="G183" s="668"/>
      <c r="H183" s="668"/>
      <c r="I183" s="668"/>
      <c r="J183" s="668"/>
      <c r="K183" s="668"/>
      <c r="L183" s="141"/>
      <c r="M183" s="370"/>
    </row>
    <row r="184" spans="1:13" ht="15.5" x14ac:dyDescent="0.35">
      <c r="A184" s="668" t="s">
        <v>425</v>
      </c>
      <c r="B184" s="668"/>
      <c r="C184" s="668"/>
      <c r="D184" s="668"/>
      <c r="E184" s="668"/>
      <c r="F184" s="668"/>
      <c r="G184" s="668"/>
      <c r="H184" s="141"/>
      <c r="I184" s="146"/>
      <c r="J184" s="141"/>
      <c r="K184" s="141"/>
      <c r="L184" s="141"/>
      <c r="M184" s="370"/>
    </row>
    <row r="185" spans="1:13" ht="15.5" x14ac:dyDescent="0.35">
      <c r="A185"/>
      <c r="B185" s="141"/>
      <c r="C185" s="141"/>
      <c r="D185" s="146"/>
      <c r="E185" s="146"/>
      <c r="F185" s="146"/>
      <c r="G185" s="146"/>
      <c r="H185" s="141"/>
      <c r="I185" s="146"/>
      <c r="J185" s="141"/>
      <c r="K185" s="141"/>
      <c r="L185" s="141"/>
      <c r="M185" s="370"/>
    </row>
    <row r="186" spans="1:13" ht="15.5" x14ac:dyDescent="0.35">
      <c r="A186"/>
      <c r="B186" s="141" t="s">
        <v>50</v>
      </c>
      <c r="C186" s="141"/>
      <c r="D186" s="146" t="s">
        <v>51</v>
      </c>
      <c r="E186" s="146" t="s">
        <v>50</v>
      </c>
      <c r="F186" s="146"/>
      <c r="G186" s="146"/>
      <c r="H186" s="141"/>
      <c r="I186" s="146"/>
      <c r="J186" s="141"/>
      <c r="K186" s="141"/>
      <c r="L186" s="141"/>
      <c r="M186" s="370"/>
    </row>
    <row r="187" spans="1:13" ht="15.5" x14ac:dyDescent="0.35">
      <c r="A187"/>
      <c r="B187" s="343" t="s">
        <v>698</v>
      </c>
      <c r="C187" s="141"/>
      <c r="D187" s="146">
        <v>300</v>
      </c>
      <c r="E187" s="344">
        <f>IF('TC 66-204 page 2'!H144&gt;50,"",'TC 66-204 page 2'!H144)</f>
        <v>0</v>
      </c>
      <c r="F187" s="146"/>
      <c r="G187" s="146"/>
      <c r="H187" s="141"/>
      <c r="I187" s="146"/>
      <c r="J187" s="141"/>
      <c r="K187" s="141"/>
      <c r="L187" s="141"/>
      <c r="M187" s="370"/>
    </row>
    <row r="188" spans="1:13" ht="15.5" x14ac:dyDescent="0.35">
      <c r="A188"/>
      <c r="B188" s="141" t="s">
        <v>53</v>
      </c>
      <c r="C188" s="141"/>
      <c r="D188" s="146">
        <v>600</v>
      </c>
      <c r="E188" s="344" t="str">
        <f>IF(OR('TC 66-204 page 2'!H144&gt;150,  'TC 66-204 page 2'!H144 &lt; 51),"",'TC 66-204 page 2'!H144)</f>
        <v/>
      </c>
      <c r="F188" s="146"/>
      <c r="G188" s="146"/>
      <c r="H188" s="141"/>
      <c r="I188" s="146"/>
      <c r="J188" s="141"/>
      <c r="K188" s="141"/>
      <c r="L188" s="141"/>
      <c r="M188" s="370"/>
    </row>
    <row r="189" spans="1:13" ht="15.5" x14ac:dyDescent="0.35">
      <c r="A189"/>
      <c r="B189" s="141" t="s">
        <v>54</v>
      </c>
      <c r="C189" s="141"/>
      <c r="D189" s="146">
        <v>900</v>
      </c>
      <c r="E189" s="344" t="str">
        <f>IF(OR('TC 66-204 page 2'!H144&gt;300,  'TC 66-204 page 2'!H144 &lt; 151),"",'TC 66-204 page 2'!H144)</f>
        <v/>
      </c>
      <c r="F189" s="146"/>
      <c r="G189" s="146"/>
      <c r="H189"/>
      <c r="I189" s="141"/>
      <c r="J189" s="146"/>
      <c r="K189" s="141"/>
      <c r="L189" s="141"/>
      <c r="M189" s="370"/>
    </row>
    <row r="190" spans="1:13" ht="15.5" x14ac:dyDescent="0.35">
      <c r="A190"/>
      <c r="B190" s="141" t="s">
        <v>55</v>
      </c>
      <c r="C190" s="141"/>
      <c r="D190" s="146">
        <v>1200</v>
      </c>
      <c r="E190" s="344" t="str">
        <f>IF('TC 66-204 page 2'!H144&lt;301,"",'TC 66-204 page 2'!H144)</f>
        <v/>
      </c>
      <c r="F190" s="146"/>
      <c r="G190" s="146"/>
      <c r="H190"/>
      <c r="I190" s="181" t="s">
        <v>14</v>
      </c>
      <c r="J190" s="178">
        <f>IF(E187=0,0,IF(E187="", (IF(E188 = "", (IF(E189 = "",D190,D189)), D188)),D187))</f>
        <v>0</v>
      </c>
      <c r="K190" s="141" t="s">
        <v>112</v>
      </c>
      <c r="L190" s="141"/>
      <c r="M190" s="370"/>
    </row>
    <row r="191" spans="1:13" ht="15.5" x14ac:dyDescent="0.35">
      <c r="A191"/>
      <c r="B191" s="141"/>
      <c r="C191" s="141"/>
      <c r="D191" s="146"/>
      <c r="E191" s="146"/>
      <c r="F191" s="146"/>
      <c r="G191" s="146"/>
      <c r="H191" s="151"/>
      <c r="I191" s="152"/>
      <c r="J191" s="141"/>
      <c r="K191" s="141"/>
      <c r="L191" s="141"/>
      <c r="M191" s="370"/>
    </row>
    <row r="192" spans="1:13" ht="15.5" x14ac:dyDescent="0.35">
      <c r="A192"/>
      <c r="B192" s="141"/>
      <c r="C192" s="141"/>
      <c r="D192" s="146"/>
      <c r="E192" s="146"/>
      <c r="F192" s="146"/>
      <c r="G192" s="146"/>
      <c r="H192" s="151"/>
      <c r="I192" s="152"/>
      <c r="J192" s="141"/>
      <c r="K192" s="141"/>
      <c r="L192" s="141"/>
      <c r="M192" s="370"/>
    </row>
    <row r="193" spans="1:13" ht="15.5" x14ac:dyDescent="0.35">
      <c r="A193"/>
      <c r="B193" s="141"/>
      <c r="C193" s="141"/>
      <c r="D193" s="146"/>
      <c r="E193" s="146"/>
      <c r="F193" s="146"/>
      <c r="G193" s="146"/>
      <c r="H193" s="151"/>
      <c r="I193" s="152"/>
      <c r="J193" s="141"/>
      <c r="K193" s="141"/>
      <c r="L193" s="141"/>
      <c r="M193" s="370"/>
    </row>
    <row r="194" spans="1:13" ht="15.5" x14ac:dyDescent="0.35">
      <c r="A194" s="142" t="s">
        <v>441</v>
      </c>
      <c r="B194" s="143"/>
      <c r="C194" s="143"/>
      <c r="D194" s="143"/>
      <c r="E194" s="143"/>
      <c r="F194" s="144"/>
      <c r="G194" s="163"/>
      <c r="H194" s="163"/>
      <c r="I194" s="163"/>
      <c r="J194" s="163"/>
      <c r="K194" s="163"/>
      <c r="L194" s="141"/>
      <c r="M194" s="370"/>
    </row>
    <row r="195" spans="1:13" ht="15.5" x14ac:dyDescent="0.35">
      <c r="A195"/>
      <c r="B195" s="141"/>
      <c r="C195" s="141"/>
      <c r="D195" s="146"/>
      <c r="E195" s="146"/>
      <c r="F195" s="146"/>
      <c r="G195" s="146"/>
      <c r="H195" s="141"/>
      <c r="I195" s="146"/>
      <c r="J195" s="141"/>
      <c r="K195" s="141"/>
      <c r="L195" s="141"/>
      <c r="M195" s="370"/>
    </row>
    <row r="196" spans="1:13" ht="15.5" x14ac:dyDescent="0.35">
      <c r="A196"/>
      <c r="B196" s="141" t="s">
        <v>384</v>
      </c>
      <c r="C196" s="141"/>
      <c r="D196" s="146"/>
      <c r="E196" s="146"/>
      <c r="F196" s="146"/>
      <c r="G196" s="146"/>
      <c r="H196" s="141"/>
      <c r="I196" s="146"/>
      <c r="J196" s="141"/>
      <c r="K196" s="141"/>
      <c r="L196" s="141"/>
      <c r="M196" s="370"/>
    </row>
    <row r="197" spans="1:13" ht="15.5" x14ac:dyDescent="0.35">
      <c r="A197"/>
      <c r="B197" s="141" t="s">
        <v>409</v>
      </c>
      <c r="C197" s="141"/>
      <c r="D197" s="137"/>
      <c r="E197" s="146" t="s">
        <v>3</v>
      </c>
      <c r="F197" s="146" t="s">
        <v>4</v>
      </c>
      <c r="G197" s="146"/>
      <c r="H197"/>
      <c r="I197" s="141"/>
      <c r="J197" s="146" t="s">
        <v>5</v>
      </c>
      <c r="K197" s="141"/>
      <c r="L197" s="141"/>
      <c r="M197" s="370"/>
    </row>
    <row r="198" spans="1:13" ht="15.5" x14ac:dyDescent="0.35">
      <c r="A198"/>
      <c r="B198" s="141" t="s">
        <v>410</v>
      </c>
      <c r="C198" s="141" t="s">
        <v>2</v>
      </c>
      <c r="D198" s="137"/>
      <c r="E198" s="146">
        <v>8</v>
      </c>
      <c r="F198" s="146">
        <v>1</v>
      </c>
      <c r="G198" s="146"/>
      <c r="H198"/>
      <c r="I198" s="141"/>
      <c r="J198" s="177">
        <f>'Rate Classifications'!$J$39*E198*F198</f>
        <v>0</v>
      </c>
      <c r="K198" s="141"/>
      <c r="L198" s="141"/>
      <c r="M198" s="370"/>
    </row>
    <row r="199" spans="1:13" ht="15.5" x14ac:dyDescent="0.35">
      <c r="A199"/>
      <c r="B199" s="141" t="s">
        <v>410</v>
      </c>
      <c r="C199" s="141" t="s">
        <v>2</v>
      </c>
      <c r="D199" s="137"/>
      <c r="E199" s="146">
        <v>2</v>
      </c>
      <c r="F199" s="146">
        <v>1.5</v>
      </c>
      <c r="G199" s="146"/>
      <c r="H199"/>
      <c r="I199" s="141"/>
      <c r="J199" s="177">
        <f>'Rate Classifications'!$J$39*E199*F199</f>
        <v>0</v>
      </c>
      <c r="K199" s="141"/>
      <c r="L199" s="141"/>
      <c r="M199" s="370"/>
    </row>
    <row r="200" spans="1:13" ht="15.5" x14ac:dyDescent="0.35">
      <c r="A200"/>
      <c r="B200" s="141"/>
      <c r="C200" s="141"/>
      <c r="D200" s="137"/>
      <c r="E200" s="146"/>
      <c r="F200" s="146"/>
      <c r="G200" s="146"/>
      <c r="H200"/>
      <c r="I200" s="141"/>
      <c r="J200" s="146"/>
      <c r="K200" s="141"/>
      <c r="L200" s="141"/>
      <c r="M200" s="370"/>
    </row>
    <row r="201" spans="1:13" ht="15.5" x14ac:dyDescent="0.35">
      <c r="A201"/>
      <c r="B201" s="141" t="s">
        <v>403</v>
      </c>
      <c r="C201" s="141"/>
      <c r="D201" s="137"/>
      <c r="E201" s="146"/>
      <c r="F201" s="146"/>
      <c r="G201" s="146"/>
      <c r="H201"/>
      <c r="I201" s="141"/>
      <c r="J201" s="146"/>
      <c r="K201" s="141"/>
      <c r="L201" s="141"/>
      <c r="M201" s="370"/>
    </row>
    <row r="202" spans="1:13" ht="15.5" x14ac:dyDescent="0.35">
      <c r="A202"/>
      <c r="B202" s="141" t="s">
        <v>411</v>
      </c>
      <c r="C202" s="141"/>
      <c r="D202" s="137"/>
      <c r="E202" s="146" t="s">
        <v>10</v>
      </c>
      <c r="F202" s="146" t="s">
        <v>11</v>
      </c>
      <c r="G202" s="146"/>
      <c r="H202"/>
      <c r="I202" s="141"/>
      <c r="J202" s="146"/>
      <c r="K202" s="141"/>
      <c r="L202" s="141"/>
      <c r="M202" s="370"/>
    </row>
    <row r="203" spans="1:13" ht="15.5" x14ac:dyDescent="0.35">
      <c r="A203"/>
      <c r="B203" s="141"/>
      <c r="C203" s="141"/>
      <c r="D203" s="137"/>
      <c r="E203" s="146">
        <v>1</v>
      </c>
      <c r="F203" s="146" t="s">
        <v>144</v>
      </c>
      <c r="G203" s="146"/>
      <c r="H203"/>
      <c r="I203" s="141"/>
      <c r="J203" s="177">
        <f>E203*'Rate Classifications'!F42</f>
        <v>36</v>
      </c>
      <c r="K203" s="141"/>
      <c r="L203" s="141"/>
      <c r="M203" s="370"/>
    </row>
    <row r="204" spans="1:13" ht="15.5" x14ac:dyDescent="0.35">
      <c r="A204"/>
      <c r="B204" s="141"/>
      <c r="C204" s="141"/>
      <c r="D204" s="137"/>
      <c r="E204" s="146"/>
      <c r="F204" s="146"/>
      <c r="G204" s="146"/>
      <c r="H204"/>
      <c r="I204" s="141"/>
      <c r="J204" s="175"/>
      <c r="K204" s="141"/>
      <c r="L204" s="141"/>
      <c r="M204" s="370"/>
    </row>
    <row r="205" spans="1:13" ht="15.5" x14ac:dyDescent="0.35">
      <c r="A205"/>
      <c r="B205" s="141" t="s">
        <v>412</v>
      </c>
      <c r="C205" s="141"/>
      <c r="D205" s="137"/>
      <c r="E205" s="146" t="s">
        <v>13</v>
      </c>
      <c r="F205" s="146" t="s">
        <v>14</v>
      </c>
      <c r="G205" s="146" t="s">
        <v>15</v>
      </c>
      <c r="H205"/>
      <c r="I205" s="141"/>
      <c r="J205" s="175"/>
      <c r="K205" s="141"/>
      <c r="L205" s="141"/>
      <c r="M205" s="370"/>
    </row>
    <row r="206" spans="1:13" ht="15.5" x14ac:dyDescent="0.35">
      <c r="A206"/>
      <c r="B206" s="141"/>
      <c r="C206" s="141" t="s">
        <v>12</v>
      </c>
      <c r="D206" s="137"/>
      <c r="E206" s="146">
        <v>1</v>
      </c>
      <c r="F206" s="146" t="s">
        <v>144</v>
      </c>
      <c r="G206" s="146">
        <v>1</v>
      </c>
      <c r="H206"/>
      <c r="I206" s="141"/>
      <c r="J206" s="316">
        <f>E206*'Rate Classifications'!F43*G206</f>
        <v>100</v>
      </c>
      <c r="K206" s="141"/>
      <c r="L206" s="141"/>
      <c r="M206" s="370"/>
    </row>
    <row r="207" spans="1:13" ht="15.5" x14ac:dyDescent="0.35">
      <c r="A207"/>
      <c r="B207" s="141"/>
      <c r="C207" s="141"/>
      <c r="D207" s="137"/>
      <c r="E207" s="146"/>
      <c r="F207" s="146"/>
      <c r="G207" s="146"/>
      <c r="H207"/>
      <c r="I207" s="141"/>
      <c r="J207" s="175"/>
      <c r="K207" s="141"/>
      <c r="L207" s="141"/>
      <c r="M207" s="370"/>
    </row>
    <row r="208" spans="1:13" ht="15.5" x14ac:dyDescent="0.35">
      <c r="A208"/>
      <c r="B208" s="141"/>
      <c r="C208" s="141"/>
      <c r="D208" s="137"/>
      <c r="E208" s="146"/>
      <c r="F208" s="146"/>
      <c r="G208" s="146"/>
      <c r="H208"/>
      <c r="I208" s="146" t="s">
        <v>5</v>
      </c>
      <c r="J208" s="177">
        <f>J203+J206</f>
        <v>136</v>
      </c>
      <c r="K208" s="141" t="s">
        <v>8</v>
      </c>
      <c r="L208" s="141"/>
      <c r="M208" s="370"/>
    </row>
    <row r="209" spans="1:16" ht="15.5" x14ac:dyDescent="0.35">
      <c r="A209"/>
      <c r="B209" s="141"/>
      <c r="C209" s="141"/>
      <c r="D209" s="137"/>
      <c r="E209" s="146"/>
      <c r="F209" s="146"/>
      <c r="G209" s="146"/>
      <c r="H209"/>
      <c r="I209" s="146"/>
      <c r="J209" s="175"/>
      <c r="K209" s="141"/>
      <c r="L209" s="141"/>
      <c r="M209" s="370"/>
    </row>
    <row r="210" spans="1:16" ht="15.5" x14ac:dyDescent="0.35">
      <c r="A210"/>
      <c r="B210" s="141" t="s">
        <v>413</v>
      </c>
      <c r="C210" s="141"/>
      <c r="D210" s="137"/>
      <c r="E210" s="146" t="s">
        <v>19</v>
      </c>
      <c r="F210" s="146" t="s">
        <v>20</v>
      </c>
      <c r="G210" s="146"/>
      <c r="H210"/>
      <c r="I210" s="146"/>
      <c r="J210" s="175"/>
      <c r="K210" s="141"/>
      <c r="L210" s="141"/>
      <c r="M210" s="370"/>
    </row>
    <row r="211" spans="1:16" ht="15.5" x14ac:dyDescent="0.35">
      <c r="A211"/>
      <c r="B211" s="141"/>
      <c r="C211" s="141" t="s">
        <v>59</v>
      </c>
      <c r="D211" s="137"/>
      <c r="E211" s="394">
        <v>50</v>
      </c>
      <c r="F211" s="146">
        <v>10</v>
      </c>
      <c r="G211" s="146"/>
      <c r="H211"/>
      <c r="I211" s="146"/>
      <c r="J211" s="177">
        <f>E211*F211</f>
        <v>500</v>
      </c>
      <c r="K211" s="141"/>
      <c r="L211" s="141"/>
      <c r="M211" s="370"/>
    </row>
    <row r="212" spans="1:16" ht="15.5" x14ac:dyDescent="0.35">
      <c r="A212"/>
      <c r="B212" s="141"/>
      <c r="C212" s="141"/>
      <c r="D212" s="137"/>
      <c r="E212" s="146"/>
      <c r="F212" s="146"/>
      <c r="G212" s="146"/>
      <c r="H212"/>
      <c r="I212" s="146"/>
      <c r="J212" s="175"/>
      <c r="K212" s="141"/>
      <c r="L212" s="141"/>
      <c r="M212" s="370"/>
    </row>
    <row r="213" spans="1:16" ht="15.5" x14ac:dyDescent="0.35">
      <c r="A213"/>
      <c r="B213" s="141"/>
      <c r="C213" s="141"/>
      <c r="D213" s="146"/>
      <c r="E213" s="146"/>
      <c r="F213" s="146"/>
      <c r="G213" s="146"/>
      <c r="H213"/>
      <c r="I213" s="181" t="s">
        <v>14</v>
      </c>
      <c r="J213" s="349">
        <f>(J198+J199+J208+J211)/10</f>
        <v>63.6</v>
      </c>
      <c r="K213" s="141" t="s">
        <v>35</v>
      </c>
      <c r="L213" s="141"/>
      <c r="M213" s="370"/>
    </row>
    <row r="214" spans="1:16" ht="15.5" x14ac:dyDescent="0.35">
      <c r="A214"/>
      <c r="B214" s="141"/>
      <c r="C214" s="141"/>
      <c r="D214" s="146"/>
      <c r="E214" s="146"/>
      <c r="F214" s="146"/>
      <c r="G214" s="146"/>
      <c r="H214"/>
      <c r="I214" s="183"/>
      <c r="J214" s="182"/>
      <c r="K214" s="141"/>
      <c r="L214" s="141"/>
      <c r="M214" s="370"/>
    </row>
    <row r="215" spans="1:16" ht="15.5" x14ac:dyDescent="0.35">
      <c r="A215"/>
      <c r="B215" s="141"/>
      <c r="C215" s="141"/>
      <c r="D215" s="146"/>
      <c r="E215" s="146"/>
      <c r="F215" s="146"/>
      <c r="G215" s="146"/>
      <c r="H215"/>
      <c r="I215" s="183"/>
      <c r="J215" s="182"/>
      <c r="K215" s="141"/>
      <c r="L215" s="141"/>
      <c r="M215" s="370"/>
    </row>
    <row r="216" spans="1:16" ht="15.5" x14ac:dyDescent="0.35">
      <c r="A216"/>
      <c r="B216" s="141"/>
      <c r="C216" s="141"/>
      <c r="D216" s="141"/>
      <c r="E216" s="141"/>
      <c r="F216" s="141"/>
      <c r="G216" s="141"/>
      <c r="H216"/>
      <c r="I216" s="146"/>
      <c r="J216" s="175"/>
      <c r="K216" s="141"/>
      <c r="L216" s="141"/>
      <c r="M216" s="370"/>
    </row>
    <row r="217" spans="1:16" ht="15.5" x14ac:dyDescent="0.35">
      <c r="A217" s="142" t="s">
        <v>440</v>
      </c>
      <c r="B217" s="143"/>
      <c r="C217" s="143"/>
      <c r="D217" s="143"/>
      <c r="E217" s="143"/>
      <c r="F217" s="144"/>
      <c r="G217" s="163"/>
      <c r="H217" s="163"/>
      <c r="I217" s="183"/>
      <c r="J217" s="180"/>
      <c r="K217" s="163"/>
      <c r="L217" s="141"/>
      <c r="M217" s="370"/>
      <c r="P217" s="455"/>
    </row>
    <row r="218" spans="1:16" ht="15.5" x14ac:dyDescent="0.35">
      <c r="A218"/>
      <c r="B218" s="141"/>
      <c r="C218" s="141"/>
      <c r="D218" s="146"/>
      <c r="E218" s="146"/>
      <c r="F218" s="146"/>
      <c r="G218" s="146"/>
      <c r="H218"/>
      <c r="I218" s="146"/>
      <c r="J218" s="175"/>
      <c r="K218" s="141"/>
      <c r="L218" s="141"/>
      <c r="M218" s="370"/>
    </row>
    <row r="219" spans="1:16" ht="15.5" x14ac:dyDescent="0.35">
      <c r="A219"/>
      <c r="B219" s="141" t="s">
        <v>385</v>
      </c>
      <c r="C219" s="141"/>
      <c r="D219" s="146"/>
      <c r="E219" s="146"/>
      <c r="F219" s="146"/>
      <c r="G219" s="146"/>
      <c r="H219"/>
      <c r="I219" s="146"/>
      <c r="J219" s="175"/>
      <c r="K219" s="141"/>
      <c r="L219" s="141"/>
      <c r="M219" s="370"/>
    </row>
    <row r="220" spans="1:16" ht="15.5" x14ac:dyDescent="0.35">
      <c r="A220"/>
      <c r="B220" s="141" t="s">
        <v>414</v>
      </c>
      <c r="C220" s="141"/>
      <c r="D220" s="137"/>
      <c r="E220" s="146" t="s">
        <v>3</v>
      </c>
      <c r="F220" s="146" t="s">
        <v>4</v>
      </c>
      <c r="G220" s="146"/>
      <c r="H220"/>
      <c r="I220" s="146"/>
      <c r="J220" s="175" t="s">
        <v>5</v>
      </c>
      <c r="K220" s="141"/>
      <c r="L220" s="141"/>
      <c r="M220" s="370"/>
    </row>
    <row r="221" spans="1:16" ht="15.5" x14ac:dyDescent="0.35">
      <c r="A221"/>
      <c r="B221" s="141"/>
      <c r="C221" s="141" t="s">
        <v>2</v>
      </c>
      <c r="D221" s="137"/>
      <c r="E221" s="146">
        <v>8</v>
      </c>
      <c r="F221" s="146">
        <v>1</v>
      </c>
      <c r="G221" s="146"/>
      <c r="H221"/>
      <c r="I221" s="146"/>
      <c r="J221" s="177">
        <f>'Rate Classifications'!$J$39*E221*F221</f>
        <v>0</v>
      </c>
      <c r="K221" s="141"/>
      <c r="L221" s="141"/>
      <c r="M221" s="370"/>
    </row>
    <row r="222" spans="1:16" ht="15.5" x14ac:dyDescent="0.35">
      <c r="A222"/>
      <c r="B222" s="141"/>
      <c r="C222" s="141" t="s">
        <v>2</v>
      </c>
      <c r="D222" s="137"/>
      <c r="E222" s="146">
        <v>2</v>
      </c>
      <c r="F222" s="146">
        <v>1.5</v>
      </c>
      <c r="G222" s="146"/>
      <c r="H222"/>
      <c r="I222" s="146"/>
      <c r="J222" s="177">
        <f>'Rate Classifications'!$J$39*E222*F222</f>
        <v>0</v>
      </c>
      <c r="K222" s="141"/>
      <c r="L222" s="141"/>
      <c r="M222" s="370"/>
    </row>
    <row r="223" spans="1:16" ht="15.5" x14ac:dyDescent="0.35">
      <c r="A223"/>
      <c r="B223" s="141"/>
      <c r="C223" s="141"/>
      <c r="D223" s="137"/>
      <c r="E223" s="146"/>
      <c r="F223" s="146"/>
      <c r="G223" s="146"/>
      <c r="H223"/>
      <c r="I223" s="146"/>
      <c r="J223" s="175"/>
      <c r="K223" s="141"/>
      <c r="L223" s="141"/>
      <c r="M223" s="370"/>
    </row>
    <row r="224" spans="1:16" ht="15.5" x14ac:dyDescent="0.35">
      <c r="A224"/>
      <c r="B224" s="141" t="s">
        <v>403</v>
      </c>
      <c r="C224" s="141"/>
      <c r="D224" s="137"/>
      <c r="E224" s="146"/>
      <c r="F224" s="146"/>
      <c r="G224" s="146"/>
      <c r="H224"/>
      <c r="I224" s="146"/>
      <c r="J224" s="175"/>
      <c r="K224" s="141"/>
      <c r="L224" s="141"/>
      <c r="M224" s="370"/>
    </row>
    <row r="225" spans="1:13" ht="15.5" x14ac:dyDescent="0.35">
      <c r="A225"/>
      <c r="B225" s="141" t="s">
        <v>390</v>
      </c>
      <c r="C225" s="141"/>
      <c r="D225" s="137"/>
      <c r="E225" s="146" t="s">
        <v>10</v>
      </c>
      <c r="F225" s="146" t="s">
        <v>11</v>
      </c>
      <c r="G225" s="146"/>
      <c r="H225"/>
      <c r="I225" s="146"/>
      <c r="J225" s="175"/>
      <c r="K225" s="141"/>
      <c r="L225" s="141"/>
      <c r="M225" s="370"/>
    </row>
    <row r="226" spans="1:13" ht="15.5" x14ac:dyDescent="0.35">
      <c r="A226"/>
      <c r="B226" s="141"/>
      <c r="C226" s="141"/>
      <c r="D226" s="137"/>
      <c r="E226" s="146">
        <v>1</v>
      </c>
      <c r="F226" s="146" t="s">
        <v>144</v>
      </c>
      <c r="G226" s="146"/>
      <c r="H226"/>
      <c r="I226" s="146"/>
      <c r="J226" s="177">
        <f>E226*'Rate Classifications'!F42</f>
        <v>36</v>
      </c>
      <c r="K226" s="141"/>
      <c r="L226" s="141"/>
      <c r="M226" s="370"/>
    </row>
    <row r="227" spans="1:13" ht="15.5" x14ac:dyDescent="0.35">
      <c r="A227"/>
      <c r="B227" s="141"/>
      <c r="C227" s="141"/>
      <c r="D227" s="137"/>
      <c r="E227" s="146"/>
      <c r="F227" s="146"/>
      <c r="G227" s="146"/>
      <c r="H227"/>
      <c r="I227" s="146"/>
      <c r="J227" s="175"/>
      <c r="K227" s="141"/>
      <c r="L227" s="141"/>
      <c r="M227" s="370"/>
    </row>
    <row r="228" spans="1:13" ht="15.5" x14ac:dyDescent="0.35">
      <c r="A228"/>
      <c r="B228" s="141" t="s">
        <v>391</v>
      </c>
      <c r="C228" s="141"/>
      <c r="D228" s="137"/>
      <c r="E228" s="146" t="s">
        <v>13</v>
      </c>
      <c r="F228" s="146" t="s">
        <v>14</v>
      </c>
      <c r="G228" s="146" t="s">
        <v>15</v>
      </c>
      <c r="H228"/>
      <c r="I228" s="146"/>
      <c r="J228" s="175"/>
      <c r="K228" s="141"/>
      <c r="L228" s="141"/>
      <c r="M228" s="370"/>
    </row>
    <row r="229" spans="1:13" ht="15.5" x14ac:dyDescent="0.35">
      <c r="A229"/>
      <c r="B229" s="141"/>
      <c r="C229" s="141" t="s">
        <v>12</v>
      </c>
      <c r="D229" s="137"/>
      <c r="E229" s="146">
        <v>1</v>
      </c>
      <c r="F229" s="146" t="s">
        <v>144</v>
      </c>
      <c r="G229" s="146">
        <v>1</v>
      </c>
      <c r="H229"/>
      <c r="I229" s="146"/>
      <c r="J229" s="316">
        <f>E229*'Rate Classifications'!F43*G229</f>
        <v>100</v>
      </c>
      <c r="K229" s="141"/>
      <c r="L229" s="141"/>
      <c r="M229" s="370"/>
    </row>
    <row r="230" spans="1:13" ht="15.5" x14ac:dyDescent="0.35">
      <c r="A230"/>
      <c r="B230" s="141"/>
      <c r="C230" s="141"/>
      <c r="D230" s="137"/>
      <c r="E230" s="146"/>
      <c r="F230" s="146"/>
      <c r="G230" s="146"/>
      <c r="H230"/>
      <c r="I230" s="146"/>
      <c r="J230" s="175"/>
      <c r="K230" s="141"/>
      <c r="L230" s="141"/>
      <c r="M230" s="370"/>
    </row>
    <row r="231" spans="1:13" ht="15.5" x14ac:dyDescent="0.35">
      <c r="A231"/>
      <c r="B231" s="141"/>
      <c r="C231" s="141"/>
      <c r="D231" s="137"/>
      <c r="E231" s="146"/>
      <c r="F231" s="146"/>
      <c r="G231" s="146"/>
      <c r="H231"/>
      <c r="I231" s="146" t="s">
        <v>5</v>
      </c>
      <c r="J231" s="177">
        <f>J226+J229</f>
        <v>136</v>
      </c>
      <c r="K231" s="141" t="s">
        <v>8</v>
      </c>
      <c r="L231" s="141"/>
      <c r="M231" s="370"/>
    </row>
    <row r="232" spans="1:13" ht="15.5" x14ac:dyDescent="0.35">
      <c r="A232"/>
      <c r="B232" s="141"/>
      <c r="C232" s="141"/>
      <c r="D232" s="137"/>
      <c r="E232" s="146"/>
      <c r="F232" s="146"/>
      <c r="G232" s="146"/>
      <c r="H232"/>
      <c r="I232" s="146"/>
      <c r="J232" s="175"/>
      <c r="K232" s="141"/>
      <c r="L232" s="141"/>
      <c r="M232" s="370"/>
    </row>
    <row r="233" spans="1:13" ht="15.5" x14ac:dyDescent="0.35">
      <c r="A233"/>
      <c r="B233" s="141" t="s">
        <v>413</v>
      </c>
      <c r="C233" s="141"/>
      <c r="D233" s="137"/>
      <c r="E233" s="146" t="s">
        <v>19</v>
      </c>
      <c r="F233" s="146" t="s">
        <v>20</v>
      </c>
      <c r="G233" s="146"/>
      <c r="H233"/>
      <c r="I233" s="146"/>
      <c r="J233" s="175"/>
      <c r="K233" s="141"/>
      <c r="L233" s="141"/>
      <c r="M233" s="370"/>
    </row>
    <row r="234" spans="1:13" ht="15.5" x14ac:dyDescent="0.35">
      <c r="A234"/>
      <c r="B234" s="141"/>
      <c r="C234" s="141" t="s">
        <v>461</v>
      </c>
      <c r="D234" s="137"/>
      <c r="E234" s="395">
        <v>70</v>
      </c>
      <c r="F234" s="146">
        <v>10</v>
      </c>
      <c r="G234" s="146"/>
      <c r="H234"/>
      <c r="I234" s="146"/>
      <c r="J234" s="177">
        <f>E234*F234</f>
        <v>700</v>
      </c>
      <c r="K234" s="141"/>
      <c r="L234" s="141"/>
      <c r="M234" s="370"/>
    </row>
    <row r="235" spans="1:13" ht="15.5" x14ac:dyDescent="0.35">
      <c r="A235"/>
      <c r="B235" s="141"/>
      <c r="C235" s="141"/>
      <c r="D235" s="146"/>
      <c r="E235" s="146"/>
      <c r="F235" s="146"/>
      <c r="G235" s="146"/>
      <c r="H235"/>
      <c r="I235" s="146"/>
      <c r="J235" s="175"/>
      <c r="K235" s="141"/>
      <c r="L235" s="141"/>
      <c r="M235" s="370"/>
    </row>
    <row r="236" spans="1:13" ht="15.5" x14ac:dyDescent="0.35">
      <c r="A236"/>
      <c r="B236" s="141"/>
      <c r="C236" s="141"/>
      <c r="D236" s="146"/>
      <c r="E236" s="146"/>
      <c r="F236" s="146"/>
      <c r="G236" s="146"/>
      <c r="H236"/>
      <c r="I236" s="181" t="s">
        <v>14</v>
      </c>
      <c r="J236" s="349">
        <f>(J221+J222+J231+J234)/10</f>
        <v>83.6</v>
      </c>
      <c r="K236" s="141" t="s">
        <v>35</v>
      </c>
      <c r="L236" s="141"/>
      <c r="M236" s="370"/>
    </row>
    <row r="237" spans="1:13" ht="15.5" x14ac:dyDescent="0.35">
      <c r="A237" s="142" t="s">
        <v>439</v>
      </c>
      <c r="B237" s="143"/>
      <c r="C237" s="143"/>
      <c r="D237" s="143"/>
      <c r="E237" s="143"/>
      <c r="F237" s="144"/>
      <c r="G237" s="163"/>
      <c r="H237" s="163"/>
      <c r="I237" s="163"/>
      <c r="J237" s="163"/>
      <c r="K237" s="163"/>
      <c r="L237" s="141"/>
      <c r="M237" s="370"/>
    </row>
    <row r="238" spans="1:13" ht="15.5" x14ac:dyDescent="0.35">
      <c r="A238"/>
      <c r="B238" s="141"/>
      <c r="C238" s="141"/>
      <c r="D238" s="146"/>
      <c r="E238" s="146"/>
      <c r="F238" s="146"/>
      <c r="G238" s="146"/>
      <c r="H238"/>
      <c r="I238" s="141"/>
      <c r="J238" s="146"/>
      <c r="K238" s="141"/>
      <c r="L238" s="141"/>
      <c r="M238" s="370"/>
    </row>
    <row r="239" spans="1:13" ht="15.5" x14ac:dyDescent="0.35">
      <c r="A239"/>
      <c r="B239" s="141" t="s">
        <v>385</v>
      </c>
      <c r="C239" s="141"/>
      <c r="D239" s="146"/>
      <c r="E239" s="146"/>
      <c r="F239" s="146"/>
      <c r="G239" s="146"/>
      <c r="H239"/>
      <c r="I239" s="141"/>
      <c r="J239" s="146"/>
      <c r="K239" s="141"/>
      <c r="L239" s="141"/>
      <c r="M239" s="370"/>
    </row>
    <row r="240" spans="1:13" ht="15.5" x14ac:dyDescent="0.35">
      <c r="A240"/>
      <c r="B240" s="141" t="s">
        <v>389</v>
      </c>
      <c r="C240" s="141"/>
      <c r="D240" s="146" t="s">
        <v>417</v>
      </c>
      <c r="E240" s="146"/>
      <c r="F240" s="146"/>
      <c r="G240" s="146"/>
      <c r="H240"/>
      <c r="I240" s="141"/>
      <c r="J240" s="146"/>
      <c r="K240" s="141"/>
      <c r="L240" s="141"/>
      <c r="M240" s="370"/>
    </row>
    <row r="241" spans="1:13" ht="15.5" x14ac:dyDescent="0.35">
      <c r="A241"/>
      <c r="B241" s="141"/>
      <c r="C241" s="141" t="s">
        <v>2</v>
      </c>
      <c r="D241" s="137"/>
      <c r="E241" s="146">
        <v>8</v>
      </c>
      <c r="F241" s="146">
        <v>1</v>
      </c>
      <c r="G241" s="146"/>
      <c r="H241"/>
      <c r="I241" s="141"/>
      <c r="J241" s="177">
        <f>'Rate Classifications'!$L$39*E241*F241</f>
        <v>0</v>
      </c>
      <c r="K241" s="141"/>
      <c r="L241" s="141"/>
      <c r="M241" s="370"/>
    </row>
    <row r="242" spans="1:13" ht="15.5" x14ac:dyDescent="0.35">
      <c r="A242"/>
      <c r="B242" s="141"/>
      <c r="C242" s="141" t="s">
        <v>2</v>
      </c>
      <c r="D242" s="137"/>
      <c r="E242" s="146">
        <v>2</v>
      </c>
      <c r="F242" s="146">
        <v>1.5</v>
      </c>
      <c r="G242" s="146"/>
      <c r="H242"/>
      <c r="I242" s="141"/>
      <c r="J242" s="316">
        <f>'Rate Classifications'!$L$39*E242*F242</f>
        <v>0</v>
      </c>
      <c r="K242" s="141"/>
      <c r="L242" s="141"/>
      <c r="M242" s="370"/>
    </row>
    <row r="243" spans="1:13" ht="15.5" x14ac:dyDescent="0.35">
      <c r="A243"/>
      <c r="B243" s="141"/>
      <c r="C243" s="141"/>
      <c r="D243" s="137"/>
      <c r="E243" s="146"/>
      <c r="F243" s="146"/>
      <c r="G243" s="146"/>
      <c r="H243"/>
      <c r="I243" s="146" t="s">
        <v>58</v>
      </c>
      <c r="J243" s="177">
        <f>SUM(J241:J242)</f>
        <v>0</v>
      </c>
      <c r="K243" s="141"/>
      <c r="L243" s="141"/>
      <c r="M243" s="370"/>
    </row>
    <row r="244" spans="1:13" ht="15.5" x14ac:dyDescent="0.35">
      <c r="A244"/>
      <c r="B244" s="141" t="s">
        <v>386</v>
      </c>
      <c r="C244" s="141"/>
      <c r="D244" s="137"/>
      <c r="E244" s="146"/>
      <c r="F244" s="146"/>
      <c r="G244" s="146"/>
      <c r="H244"/>
      <c r="I244" s="146"/>
      <c r="J244" s="175"/>
      <c r="K244" s="141"/>
      <c r="L244" s="141"/>
      <c r="M244" s="370"/>
    </row>
    <row r="245" spans="1:13" ht="15.5" x14ac:dyDescent="0.35">
      <c r="A245"/>
      <c r="B245" s="141" t="s">
        <v>390</v>
      </c>
      <c r="C245" s="141"/>
      <c r="D245" s="137"/>
      <c r="E245" s="146" t="s">
        <v>10</v>
      </c>
      <c r="F245" s="146" t="s">
        <v>11</v>
      </c>
      <c r="G245" s="146"/>
      <c r="H245"/>
      <c r="I245" s="146"/>
      <c r="J245" s="175"/>
      <c r="K245" s="141"/>
      <c r="L245" s="141"/>
      <c r="M245" s="370"/>
    </row>
    <row r="246" spans="1:13" ht="15.5" x14ac:dyDescent="0.35">
      <c r="A246"/>
      <c r="B246" s="141"/>
      <c r="C246" s="141"/>
      <c r="D246" s="137"/>
      <c r="E246" s="146">
        <v>1</v>
      </c>
      <c r="F246" s="146" t="s">
        <v>144</v>
      </c>
      <c r="G246" s="146"/>
      <c r="H246"/>
      <c r="I246" s="146"/>
      <c r="J246" s="177">
        <f>E246*'Rate Classifications'!F42</f>
        <v>36</v>
      </c>
      <c r="K246" s="141"/>
      <c r="L246" s="141"/>
      <c r="M246" s="370"/>
    </row>
    <row r="247" spans="1:13" ht="15.5" x14ac:dyDescent="0.35">
      <c r="A247"/>
      <c r="B247" s="141" t="s">
        <v>391</v>
      </c>
      <c r="C247" s="141"/>
      <c r="D247" s="137"/>
      <c r="E247" s="146" t="s">
        <v>13</v>
      </c>
      <c r="F247" s="146" t="s">
        <v>14</v>
      </c>
      <c r="G247" s="146" t="s">
        <v>15</v>
      </c>
      <c r="H247"/>
      <c r="I247" s="146"/>
      <c r="J247" s="177"/>
      <c r="K247" s="141"/>
      <c r="L247" s="141"/>
      <c r="M247" s="370"/>
    </row>
    <row r="248" spans="1:13" ht="15.5" x14ac:dyDescent="0.35">
      <c r="A248"/>
      <c r="B248" s="141"/>
      <c r="C248" s="141" t="s">
        <v>12</v>
      </c>
      <c r="D248" s="137"/>
      <c r="E248" s="146">
        <v>1</v>
      </c>
      <c r="F248" s="146" t="s">
        <v>144</v>
      </c>
      <c r="G248" s="146">
        <v>1</v>
      </c>
      <c r="H248"/>
      <c r="I248" s="146"/>
      <c r="J248" s="316">
        <f>E248*'Rate Classifications'!F43*G248</f>
        <v>100</v>
      </c>
      <c r="K248" s="141"/>
      <c r="L248" s="141"/>
      <c r="M248" s="370"/>
    </row>
    <row r="249" spans="1:13" ht="15.5" x14ac:dyDescent="0.35">
      <c r="A249"/>
      <c r="B249" s="141"/>
      <c r="C249" s="141"/>
      <c r="D249" s="137"/>
      <c r="E249" s="146"/>
      <c r="F249" s="146"/>
      <c r="G249" s="146"/>
      <c r="H249"/>
      <c r="I249" s="146"/>
      <c r="J249" s="177"/>
      <c r="K249" s="141"/>
      <c r="L249" s="141"/>
      <c r="M249" s="370"/>
    </row>
    <row r="250" spans="1:13" ht="15.5" x14ac:dyDescent="0.35">
      <c r="A250"/>
      <c r="B250" s="141"/>
      <c r="C250" s="141"/>
      <c r="D250" s="137"/>
      <c r="E250" s="146"/>
      <c r="F250" s="146"/>
      <c r="G250" s="146"/>
      <c r="H250"/>
      <c r="I250" s="146" t="s">
        <v>5</v>
      </c>
      <c r="J250" s="177">
        <f>J245+J248</f>
        <v>100</v>
      </c>
      <c r="K250" s="141" t="s">
        <v>8</v>
      </c>
      <c r="L250" s="141"/>
      <c r="M250" s="370"/>
    </row>
    <row r="251" spans="1:13" ht="15.5" x14ac:dyDescent="0.35">
      <c r="A251"/>
      <c r="B251" s="141"/>
      <c r="C251" s="141"/>
      <c r="D251" s="137"/>
      <c r="E251" s="146"/>
      <c r="F251" s="146"/>
      <c r="G251" s="146"/>
      <c r="H251"/>
      <c r="I251" s="146"/>
      <c r="J251" s="177"/>
      <c r="K251" s="141"/>
      <c r="L251" s="141"/>
      <c r="M251" s="370"/>
    </row>
    <row r="252" spans="1:13" ht="15.5" x14ac:dyDescent="0.35">
      <c r="A252"/>
      <c r="B252" s="141" t="s">
        <v>387</v>
      </c>
      <c r="C252" s="141"/>
      <c r="D252" s="137"/>
      <c r="E252" s="146"/>
      <c r="F252" s="146"/>
      <c r="G252" s="146"/>
      <c r="H252"/>
      <c r="I252" s="146"/>
      <c r="J252" s="175"/>
      <c r="K252" s="141"/>
      <c r="L252" s="141"/>
      <c r="M252" s="370"/>
    </row>
    <row r="253" spans="1:13" ht="15.5" x14ac:dyDescent="0.35">
      <c r="A253"/>
      <c r="B253" s="141" t="s">
        <v>418</v>
      </c>
      <c r="C253" s="141"/>
      <c r="D253" s="137"/>
      <c r="E253" s="146" t="s">
        <v>16</v>
      </c>
      <c r="F253" s="146" t="s">
        <v>56</v>
      </c>
      <c r="G253" s="146" t="s">
        <v>18</v>
      </c>
      <c r="H253"/>
      <c r="I253" s="146"/>
      <c r="J253" s="175"/>
      <c r="K253" s="141"/>
      <c r="L253" s="141"/>
      <c r="M253" s="370"/>
    </row>
    <row r="254" spans="1:13" ht="15.5" x14ac:dyDescent="0.35">
      <c r="A254"/>
      <c r="B254" s="141"/>
      <c r="C254" s="141"/>
      <c r="D254" s="137"/>
      <c r="E254" s="390">
        <v>20</v>
      </c>
      <c r="F254" s="147">
        <f>'Rate Classifications'!F48</f>
        <v>5.3</v>
      </c>
      <c r="G254" s="146">
        <v>1</v>
      </c>
      <c r="H254"/>
      <c r="I254" s="146"/>
      <c r="J254" s="177">
        <f>E254*F254*G254</f>
        <v>106</v>
      </c>
      <c r="K254" s="141"/>
      <c r="L254" s="141"/>
      <c r="M254" s="370"/>
    </row>
    <row r="255" spans="1:13" ht="15.5" x14ac:dyDescent="0.35">
      <c r="A255"/>
      <c r="B255" s="141"/>
      <c r="C255" s="141"/>
      <c r="D255" s="146"/>
      <c r="E255" s="146"/>
      <c r="F255" s="146"/>
      <c r="G255" s="146"/>
      <c r="H255"/>
      <c r="I255" s="181" t="s">
        <v>14</v>
      </c>
      <c r="J255" s="178">
        <f>(J254+J250+J243)/10</f>
        <v>20.6</v>
      </c>
      <c r="K255" s="141" t="s">
        <v>35</v>
      </c>
      <c r="L255" s="141"/>
      <c r="M255" s="370"/>
    </row>
    <row r="256" spans="1:13" ht="15.5" x14ac:dyDescent="0.35">
      <c r="A256"/>
      <c r="B256" s="141"/>
      <c r="C256" s="141"/>
      <c r="D256" s="146"/>
      <c r="E256" s="146"/>
      <c r="F256" s="146"/>
      <c r="G256" s="146"/>
      <c r="H256"/>
      <c r="I256" s="183"/>
      <c r="J256" s="182"/>
      <c r="K256" s="141"/>
      <c r="L256" s="141"/>
      <c r="M256" s="370"/>
    </row>
    <row r="257" spans="1:13" ht="15.5" x14ac:dyDescent="0.35">
      <c r="A257"/>
      <c r="B257" s="141"/>
      <c r="C257" s="141"/>
      <c r="D257" s="146"/>
      <c r="E257" s="146"/>
      <c r="F257" s="146"/>
      <c r="G257" s="146"/>
      <c r="H257"/>
      <c r="I257" s="183"/>
      <c r="J257" s="182"/>
      <c r="K257" s="141"/>
      <c r="L257" s="141"/>
      <c r="M257" s="370"/>
    </row>
    <row r="258" spans="1:13" ht="15.5" x14ac:dyDescent="0.35">
      <c r="A258"/>
      <c r="B258" s="141"/>
      <c r="C258" s="141"/>
      <c r="D258" s="141"/>
      <c r="E258" s="141"/>
      <c r="F258" s="141"/>
      <c r="G258" s="141"/>
      <c r="H258"/>
      <c r="I258" s="146"/>
      <c r="J258" s="175"/>
      <c r="K258" s="141"/>
      <c r="L258" s="141"/>
      <c r="M258" s="370"/>
    </row>
    <row r="259" spans="1:13" ht="15.5" x14ac:dyDescent="0.35">
      <c r="A259" s="142" t="s">
        <v>438</v>
      </c>
      <c r="B259" s="143"/>
      <c r="C259" s="143"/>
      <c r="D259" s="143"/>
      <c r="E259" s="143"/>
      <c r="F259" s="144"/>
      <c r="G259" s="163"/>
      <c r="H259" s="163"/>
      <c r="I259" s="183"/>
      <c r="J259" s="180"/>
      <c r="K259" s="163"/>
      <c r="L259" s="141"/>
      <c r="M259" s="370"/>
    </row>
    <row r="260" spans="1:13" ht="15.5" x14ac:dyDescent="0.35">
      <c r="A260"/>
      <c r="B260" s="141"/>
      <c r="C260" s="141"/>
      <c r="D260" s="146"/>
      <c r="E260" s="146"/>
      <c r="F260" s="146"/>
      <c r="G260" s="146"/>
      <c r="H260" s="141"/>
      <c r="I260" s="146"/>
      <c r="J260" s="175"/>
      <c r="K260" s="141"/>
      <c r="L260" s="141"/>
      <c r="M260" s="370"/>
    </row>
    <row r="261" spans="1:13" ht="15.5" x14ac:dyDescent="0.35">
      <c r="A261"/>
      <c r="B261" s="141" t="s">
        <v>419</v>
      </c>
      <c r="C261" s="141"/>
      <c r="D261" s="137"/>
      <c r="E261" s="146" t="s">
        <v>108</v>
      </c>
      <c r="F261" s="146" t="s">
        <v>17</v>
      </c>
      <c r="G261" s="146" t="s">
        <v>18</v>
      </c>
      <c r="H261" s="141"/>
      <c r="I261" s="146"/>
      <c r="J261" s="175"/>
      <c r="K261" s="141"/>
      <c r="L261" s="141"/>
      <c r="M261" s="370"/>
    </row>
    <row r="262" spans="1:13" ht="15.5" x14ac:dyDescent="0.35">
      <c r="A262"/>
      <c r="B262" s="141"/>
      <c r="C262" s="141"/>
      <c r="D262" s="137"/>
      <c r="E262" s="390">
        <v>140</v>
      </c>
      <c r="F262" s="146" t="s">
        <v>144</v>
      </c>
      <c r="G262" s="396">
        <v>0</v>
      </c>
      <c r="H262" s="318" t="s">
        <v>669</v>
      </c>
      <c r="I262" s="146" t="s">
        <v>5</v>
      </c>
      <c r="J262" s="177">
        <f>E262*G262*'Rate Classifications'!F45</f>
        <v>0</v>
      </c>
      <c r="K262" s="141"/>
      <c r="L262" s="141"/>
      <c r="M262" s="370"/>
    </row>
    <row r="263" spans="1:13" ht="15.5" x14ac:dyDescent="0.35">
      <c r="A263"/>
      <c r="B263" s="141"/>
      <c r="C263" s="141"/>
      <c r="D263" s="137"/>
      <c r="E263" s="146"/>
      <c r="F263" s="146"/>
      <c r="G263" s="146"/>
      <c r="H263"/>
      <c r="I263" s="146"/>
      <c r="J263" s="175"/>
      <c r="K263" s="141"/>
      <c r="L263" s="141"/>
      <c r="M263" s="370"/>
    </row>
    <row r="264" spans="1:13" ht="15.5" x14ac:dyDescent="0.35">
      <c r="A264"/>
      <c r="B264" s="141" t="s">
        <v>420</v>
      </c>
      <c r="C264" s="141"/>
      <c r="D264" s="161"/>
      <c r="E264" s="148"/>
      <c r="F264" s="146"/>
      <c r="G264" s="146" t="s">
        <v>84</v>
      </c>
      <c r="H264"/>
      <c r="I264" s="146"/>
      <c r="J264" s="175"/>
      <c r="K264" s="141"/>
      <c r="L264" s="141"/>
      <c r="M264" s="370"/>
    </row>
    <row r="265" spans="1:13" ht="15.5" x14ac:dyDescent="0.35">
      <c r="A265"/>
      <c r="B265" s="141"/>
      <c r="C265" s="141" t="s">
        <v>113</v>
      </c>
      <c r="D265" s="137"/>
      <c r="E265" s="146"/>
      <c r="F265" s="146"/>
      <c r="G265" s="146"/>
      <c r="H265"/>
      <c r="I265" s="146"/>
      <c r="J265" s="175"/>
      <c r="K265" s="141"/>
      <c r="L265" s="141"/>
      <c r="M265" s="370"/>
    </row>
    <row r="266" spans="1:13" ht="15.5" x14ac:dyDescent="0.35">
      <c r="A266"/>
      <c r="B266"/>
      <c r="C266" s="141" t="s">
        <v>6</v>
      </c>
      <c r="D266" s="137"/>
      <c r="E266" s="146"/>
      <c r="F266" s="146"/>
      <c r="G266" s="396">
        <v>0</v>
      </c>
      <c r="H266"/>
      <c r="I266" s="146"/>
      <c r="J266" s="177">
        <f>'Rate Classifications'!J39*G266</f>
        <v>0</v>
      </c>
      <c r="K266" s="141"/>
      <c r="L266" s="141"/>
      <c r="M266" s="370"/>
    </row>
    <row r="267" spans="1:13" ht="15.5" x14ac:dyDescent="0.35">
      <c r="A267"/>
      <c r="B267"/>
      <c r="C267" s="141" t="s">
        <v>7</v>
      </c>
      <c r="D267" s="137"/>
      <c r="E267" s="146"/>
      <c r="F267" s="146"/>
      <c r="G267" s="396">
        <v>0</v>
      </c>
      <c r="H267" s="318" t="s">
        <v>669</v>
      </c>
      <c r="I267" s="146"/>
      <c r="J267" s="177">
        <f>'Rate Classifications'!L39*G267</f>
        <v>0</v>
      </c>
      <c r="K267" s="141"/>
      <c r="L267" s="141"/>
      <c r="M267" s="370"/>
    </row>
    <row r="268" spans="1:13" ht="15.5" x14ac:dyDescent="0.35">
      <c r="A268"/>
      <c r="B268" s="141"/>
      <c r="C268" s="317" t="s">
        <v>671</v>
      </c>
      <c r="D268" s="146"/>
      <c r="E268" s="146"/>
      <c r="F268" s="146"/>
      <c r="G268" s="146"/>
      <c r="H268"/>
      <c r="I268" s="185" t="s">
        <v>14</v>
      </c>
      <c r="J268" s="178">
        <f>SUM(J266:J267)</f>
        <v>0</v>
      </c>
      <c r="K268" s="141" t="s">
        <v>183</v>
      </c>
      <c r="L268" s="141"/>
      <c r="M268" s="370"/>
    </row>
    <row r="269" spans="1:13" ht="15.5" x14ac:dyDescent="0.35">
      <c r="A269"/>
      <c r="B269" s="141"/>
      <c r="C269" s="141"/>
      <c r="D269" s="146"/>
      <c r="E269" s="146"/>
      <c r="F269" s="146"/>
      <c r="G269" s="146"/>
      <c r="H269"/>
      <c r="I269" s="183"/>
      <c r="J269" s="182"/>
      <c r="K269" s="141"/>
      <c r="L269" s="141"/>
      <c r="M269" s="370"/>
    </row>
    <row r="270" spans="1:13" ht="15.5" x14ac:dyDescent="0.35">
      <c r="A270"/>
      <c r="B270" s="141"/>
      <c r="C270" s="141"/>
      <c r="D270" s="146"/>
      <c r="E270" s="146"/>
      <c r="F270" s="146"/>
      <c r="G270" s="146"/>
      <c r="H270"/>
      <c r="I270" s="183"/>
      <c r="J270" s="182"/>
      <c r="K270" s="141"/>
      <c r="L270" s="141"/>
      <c r="M270" s="370"/>
    </row>
    <row r="271" spans="1:13" ht="15.5" x14ac:dyDescent="0.35">
      <c r="A271"/>
      <c r="B271" s="141"/>
      <c r="C271" s="141"/>
      <c r="D271" s="141"/>
      <c r="E271" s="141"/>
      <c r="F271" s="141"/>
      <c r="G271" s="141"/>
      <c r="H271"/>
      <c r="I271" s="146"/>
      <c r="J271" s="175"/>
      <c r="K271" s="141"/>
      <c r="L271" s="141"/>
      <c r="M271" s="370"/>
    </row>
    <row r="272" spans="1:13" ht="15.5" x14ac:dyDescent="0.35">
      <c r="A272" s="142" t="s">
        <v>437</v>
      </c>
      <c r="B272" s="143"/>
      <c r="C272" s="143"/>
      <c r="D272" s="143"/>
      <c r="E272" s="143"/>
      <c r="F272" s="144"/>
      <c r="G272" s="163"/>
      <c r="H272" s="163"/>
      <c r="I272" s="183"/>
      <c r="J272" s="180"/>
      <c r="K272" s="163"/>
      <c r="L272" s="141"/>
      <c r="M272" s="370"/>
    </row>
    <row r="273" spans="1:13" ht="15.5" x14ac:dyDescent="0.35">
      <c r="A273"/>
      <c r="B273" s="141"/>
      <c r="C273" s="141"/>
      <c r="D273" s="146"/>
      <c r="E273" s="146"/>
      <c r="F273" s="146"/>
      <c r="G273" s="146"/>
      <c r="H273"/>
      <c r="I273" s="146"/>
      <c r="J273" s="175"/>
      <c r="K273" s="141"/>
      <c r="L273" s="141"/>
      <c r="M273" s="370"/>
    </row>
    <row r="274" spans="1:13" ht="15.5" x14ac:dyDescent="0.35">
      <c r="A274"/>
      <c r="B274" s="141" t="s">
        <v>385</v>
      </c>
      <c r="C274" s="141"/>
      <c r="D274" s="146"/>
      <c r="E274" s="146"/>
      <c r="F274" s="146"/>
      <c r="G274" s="146"/>
      <c r="H274"/>
      <c r="I274" s="146"/>
      <c r="J274" s="177">
        <f>($J$10+$J$11)*2</f>
        <v>0</v>
      </c>
      <c r="K274" s="141"/>
      <c r="L274" s="141"/>
      <c r="M274" s="370"/>
    </row>
    <row r="275" spans="1:13" ht="15.5" x14ac:dyDescent="0.35">
      <c r="A275"/>
      <c r="B275" s="141" t="s">
        <v>386</v>
      </c>
      <c r="C275" s="141"/>
      <c r="D275" s="146"/>
      <c r="E275" s="146"/>
      <c r="F275" s="146"/>
      <c r="G275" s="146"/>
      <c r="H275"/>
      <c r="I275" s="146"/>
      <c r="J275" s="177">
        <f>$J$22</f>
        <v>272</v>
      </c>
      <c r="K275" s="141"/>
      <c r="L275" s="141"/>
      <c r="M275" s="370"/>
    </row>
    <row r="276" spans="1:13" ht="15.5" x14ac:dyDescent="0.35">
      <c r="A276"/>
      <c r="B276" s="350" t="s">
        <v>668</v>
      </c>
      <c r="C276" s="141"/>
      <c r="D276" s="146"/>
      <c r="E276" s="146"/>
      <c r="F276" s="146"/>
      <c r="G276" s="146"/>
      <c r="H276"/>
      <c r="I276" s="146"/>
      <c r="J276" s="177">
        <f>$J$26</f>
        <v>17.399999999999999</v>
      </c>
      <c r="K276" s="141"/>
      <c r="L276" s="141"/>
      <c r="M276" s="370"/>
    </row>
    <row r="277" spans="1:13" ht="15.5" x14ac:dyDescent="0.35">
      <c r="A277"/>
      <c r="B277" s="141"/>
      <c r="C277" s="141"/>
      <c r="D277" s="146"/>
      <c r="E277" s="146"/>
      <c r="F277" s="146"/>
      <c r="G277" s="146"/>
      <c r="H277"/>
      <c r="I277" s="181" t="s">
        <v>14</v>
      </c>
      <c r="J277" s="178">
        <f>SUM(J274:J276)/10</f>
        <v>28.939999999999998</v>
      </c>
      <c r="K277" s="141" t="s">
        <v>35</v>
      </c>
      <c r="L277" s="141"/>
      <c r="M277" s="370"/>
    </row>
    <row r="278" spans="1:13" ht="15.5" x14ac:dyDescent="0.35">
      <c r="A278"/>
      <c r="B278" s="141"/>
      <c r="C278" s="141"/>
      <c r="D278" s="146"/>
      <c r="E278" s="146"/>
      <c r="F278" s="146"/>
      <c r="G278" s="146"/>
      <c r="H278"/>
      <c r="I278" s="183"/>
      <c r="J278" s="182"/>
      <c r="K278" s="141"/>
      <c r="L278" s="141"/>
      <c r="M278" s="370"/>
    </row>
    <row r="279" spans="1:13" ht="15.5" x14ac:dyDescent="0.35">
      <c r="A279"/>
      <c r="B279" s="141"/>
      <c r="C279" s="141"/>
      <c r="D279" s="146"/>
      <c r="E279" s="146"/>
      <c r="F279" s="146"/>
      <c r="G279" s="146"/>
      <c r="H279"/>
      <c r="I279" s="183"/>
      <c r="J279" s="182"/>
      <c r="K279" s="141"/>
      <c r="L279" s="141"/>
      <c r="M279" s="370"/>
    </row>
    <row r="280" spans="1:13" ht="15.5" x14ac:dyDescent="0.35">
      <c r="A280"/>
      <c r="B280" s="141"/>
      <c r="C280" s="141"/>
      <c r="D280" s="141"/>
      <c r="E280" s="141"/>
      <c r="F280" s="141"/>
      <c r="G280" s="141"/>
      <c r="H280"/>
      <c r="I280" s="146"/>
      <c r="J280" s="175"/>
      <c r="K280" s="141"/>
      <c r="L280" s="141"/>
      <c r="M280" s="370"/>
    </row>
    <row r="281" spans="1:13" ht="15.5" x14ac:dyDescent="0.35">
      <c r="A281" s="142" t="s">
        <v>436</v>
      </c>
      <c r="B281" s="143"/>
      <c r="C281" s="143"/>
      <c r="D281" s="143"/>
      <c r="E281" s="143"/>
      <c r="F281" s="144"/>
      <c r="G281" s="163"/>
      <c r="H281" s="163"/>
      <c r="I281" s="183"/>
      <c r="J281" s="180"/>
      <c r="K281" s="163"/>
      <c r="L281" s="141"/>
      <c r="M281" s="370"/>
    </row>
    <row r="282" spans="1:13" ht="15.5" x14ac:dyDescent="0.35">
      <c r="A282"/>
      <c r="B282" s="141"/>
      <c r="C282" s="141"/>
      <c r="D282" s="146"/>
      <c r="E282" s="146"/>
      <c r="F282" s="146"/>
      <c r="G282" s="146"/>
      <c r="H282"/>
      <c r="I282" s="146"/>
      <c r="J282" s="175"/>
      <c r="K282" s="141"/>
      <c r="L282" s="141"/>
      <c r="M282" s="370"/>
    </row>
    <row r="283" spans="1:13" ht="15.5" x14ac:dyDescent="0.35">
      <c r="A283"/>
      <c r="B283" s="141" t="s">
        <v>1</v>
      </c>
      <c r="C283" s="141"/>
      <c r="D283" s="146"/>
      <c r="E283" s="146"/>
      <c r="F283" s="146"/>
      <c r="G283" s="146"/>
      <c r="H283"/>
      <c r="I283" s="146"/>
      <c r="J283" s="177">
        <f>($J$10+$J$11)*2</f>
        <v>0</v>
      </c>
      <c r="K283" s="141"/>
      <c r="L283" s="141"/>
      <c r="M283" s="370"/>
    </row>
    <row r="284" spans="1:13" ht="15.5" x14ac:dyDescent="0.35">
      <c r="A284"/>
      <c r="B284" s="141" t="s">
        <v>9</v>
      </c>
      <c r="C284" s="141"/>
      <c r="D284" s="146"/>
      <c r="E284" s="146"/>
      <c r="F284" s="146"/>
      <c r="G284" s="146"/>
      <c r="H284"/>
      <c r="I284" s="146"/>
      <c r="J284" s="177">
        <f>$J$22</f>
        <v>272</v>
      </c>
      <c r="K284" s="141"/>
      <c r="L284" s="141"/>
      <c r="M284" s="370"/>
    </row>
    <row r="285" spans="1:13" ht="15.5" x14ac:dyDescent="0.35">
      <c r="A285"/>
      <c r="B285" s="350" t="s">
        <v>668</v>
      </c>
      <c r="C285" s="141"/>
      <c r="D285" s="146"/>
      <c r="E285" s="146"/>
      <c r="F285" s="146"/>
      <c r="G285" s="146"/>
      <c r="H285"/>
      <c r="I285" s="146"/>
      <c r="J285" s="177">
        <f>$J$26</f>
        <v>17.399999999999999</v>
      </c>
      <c r="K285" s="141"/>
      <c r="L285" s="141"/>
      <c r="M285" s="370"/>
    </row>
    <row r="286" spans="1:13" ht="15.5" x14ac:dyDescent="0.35">
      <c r="A286"/>
      <c r="B286" s="141"/>
      <c r="C286" s="141"/>
      <c r="D286" s="146"/>
      <c r="E286" s="154"/>
      <c r="F286" s="146"/>
      <c r="G286" s="146"/>
      <c r="H286"/>
      <c r="I286" s="181" t="s">
        <v>14</v>
      </c>
      <c r="J286" s="178">
        <f>(J283+J284+J285)/10</f>
        <v>28.939999999999998</v>
      </c>
      <c r="K286" s="141" t="s">
        <v>35</v>
      </c>
      <c r="L286" s="141"/>
      <c r="M286" s="370"/>
    </row>
    <row r="287" spans="1:13" ht="15.5" x14ac:dyDescent="0.35">
      <c r="A287"/>
      <c r="B287" s="141"/>
      <c r="C287" s="141"/>
      <c r="D287" s="141"/>
      <c r="E287" s="141"/>
      <c r="F287" s="141"/>
      <c r="G287" s="141"/>
      <c r="H287"/>
      <c r="I287" s="141"/>
      <c r="J287" s="141"/>
      <c r="K287" s="141"/>
      <c r="L287" s="141"/>
      <c r="M287" s="370"/>
    </row>
    <row r="288" spans="1:13" ht="15.5" x14ac:dyDescent="0.35">
      <c r="A288"/>
      <c r="B288" s="141"/>
      <c r="C288" s="141"/>
      <c r="D288" s="141"/>
      <c r="E288" s="141"/>
      <c r="F288" s="141"/>
      <c r="G288" s="141"/>
      <c r="H288"/>
      <c r="I288" s="141"/>
      <c r="J288" s="141"/>
      <c r="K288" s="141"/>
      <c r="L288" s="141"/>
      <c r="M288" s="370"/>
    </row>
    <row r="289" spans="1:13" ht="15.5" x14ac:dyDescent="0.35">
      <c r="A289"/>
      <c r="B289" s="141"/>
      <c r="C289" s="141"/>
      <c r="D289" s="141"/>
      <c r="E289" s="141"/>
      <c r="F289" s="141"/>
      <c r="G289" s="141"/>
      <c r="H289"/>
      <c r="I289" s="141"/>
      <c r="J289" s="141"/>
      <c r="K289" s="141"/>
      <c r="L289" s="141"/>
      <c r="M289" s="370"/>
    </row>
    <row r="290" spans="1:13" ht="15.5" x14ac:dyDescent="0.35">
      <c r="A290" s="142" t="s">
        <v>435</v>
      </c>
      <c r="B290" s="143"/>
      <c r="C290" s="143"/>
      <c r="D290" s="143"/>
      <c r="E290" s="143"/>
      <c r="F290" s="144"/>
      <c r="G290" s="163"/>
      <c r="H290" s="163"/>
      <c r="I290" s="163"/>
      <c r="J290" s="163"/>
      <c r="K290" s="163"/>
      <c r="L290" s="141"/>
      <c r="M290" s="370"/>
    </row>
    <row r="291" spans="1:13" ht="15.5" x14ac:dyDescent="0.35">
      <c r="A291"/>
      <c r="B291" s="141" t="s">
        <v>106</v>
      </c>
      <c r="C291" s="141"/>
      <c r="D291" s="141"/>
      <c r="E291" s="141"/>
      <c r="F291" s="141"/>
      <c r="G291" s="141"/>
      <c r="H291"/>
      <c r="I291" s="141"/>
      <c r="J291" s="141"/>
      <c r="K291" s="141"/>
      <c r="L291" s="141"/>
      <c r="M291" s="370"/>
    </row>
    <row r="292" spans="1:13" ht="15.5" x14ac:dyDescent="0.35">
      <c r="A292"/>
      <c r="B292" s="141" t="s">
        <v>7</v>
      </c>
      <c r="C292" s="141"/>
      <c r="D292" s="141"/>
      <c r="E292" s="141" t="s">
        <v>68</v>
      </c>
      <c r="F292" s="141"/>
      <c r="G292" s="141"/>
      <c r="H292"/>
      <c r="I292" s="141"/>
      <c r="J292" s="141"/>
      <c r="K292" s="141"/>
      <c r="L292" s="141"/>
      <c r="M292" s="370"/>
    </row>
    <row r="293" spans="1:13" ht="15.5" x14ac:dyDescent="0.35">
      <c r="A293"/>
      <c r="B293" s="141"/>
      <c r="C293" s="141" t="s">
        <v>2</v>
      </c>
      <c r="D293" s="141"/>
      <c r="E293" s="141">
        <v>3</v>
      </c>
      <c r="F293" s="141"/>
      <c r="G293" s="141"/>
      <c r="H293"/>
      <c r="I293" s="146" t="s">
        <v>85</v>
      </c>
      <c r="J293" s="177">
        <f>E293*'Rate Classifications'!L39</f>
        <v>0</v>
      </c>
      <c r="K293" s="141"/>
      <c r="L293" s="141"/>
      <c r="M293" s="370"/>
    </row>
    <row r="294" spans="1:13" ht="15.5" x14ac:dyDescent="0.35">
      <c r="A294"/>
      <c r="B294" s="141"/>
      <c r="C294" s="141"/>
      <c r="D294" s="141"/>
      <c r="E294" s="141"/>
      <c r="F294" s="141"/>
      <c r="G294" s="141"/>
      <c r="H294"/>
      <c r="I294" s="146"/>
      <c r="J294" s="175"/>
      <c r="K294" s="141"/>
      <c r="L294" s="141"/>
      <c r="M294" s="370"/>
    </row>
    <row r="295" spans="1:13" ht="15.5" x14ac:dyDescent="0.35">
      <c r="A295"/>
      <c r="B295" s="141" t="s">
        <v>107</v>
      </c>
      <c r="C295" s="141"/>
      <c r="D295" s="141" t="s">
        <v>108</v>
      </c>
      <c r="E295" s="141" t="s">
        <v>56</v>
      </c>
      <c r="F295" s="141"/>
      <c r="G295" s="141"/>
      <c r="H295"/>
      <c r="I295" s="146"/>
      <c r="J295" s="175"/>
      <c r="K295" s="141"/>
      <c r="L295" s="141"/>
      <c r="M295" s="370"/>
    </row>
    <row r="296" spans="1:13" ht="15.5" x14ac:dyDescent="0.35">
      <c r="A296"/>
      <c r="B296" s="141"/>
      <c r="C296" s="141"/>
      <c r="D296" s="397">
        <v>60</v>
      </c>
      <c r="E296" s="147">
        <f>'Rate Classifications'!F48</f>
        <v>5.3</v>
      </c>
      <c r="F296" s="141"/>
      <c r="G296" s="141"/>
      <c r="H296"/>
      <c r="I296" s="146" t="s">
        <v>85</v>
      </c>
      <c r="J296" s="351">
        <f>D296*E296</f>
        <v>318</v>
      </c>
      <c r="K296" s="141"/>
      <c r="L296" s="141"/>
      <c r="M296" s="370"/>
    </row>
    <row r="297" spans="1:13" ht="15.5" x14ac:dyDescent="0.35">
      <c r="A297"/>
      <c r="B297" s="141"/>
      <c r="C297" s="141"/>
      <c r="D297" s="141"/>
      <c r="E297" s="141"/>
      <c r="F297" s="141"/>
      <c r="G297" s="141"/>
      <c r="H297"/>
      <c r="I297" s="146"/>
      <c r="J297" s="319"/>
      <c r="K297" s="141"/>
      <c r="L297" s="141"/>
      <c r="M297" s="370"/>
    </row>
    <row r="298" spans="1:13" ht="15.5" x14ac:dyDescent="0.35">
      <c r="A298"/>
      <c r="B298" s="141" t="s">
        <v>109</v>
      </c>
      <c r="C298" s="141"/>
      <c r="D298" s="141" t="s">
        <v>109</v>
      </c>
      <c r="E298" s="141" t="s">
        <v>111</v>
      </c>
      <c r="F298" s="141"/>
      <c r="G298" s="141" t="s">
        <v>110</v>
      </c>
      <c r="H298"/>
      <c r="I298" s="146"/>
      <c r="J298" s="319"/>
      <c r="K298" s="141"/>
      <c r="L298" s="141"/>
      <c r="M298" s="370"/>
    </row>
    <row r="299" spans="1:13" ht="15.5" x14ac:dyDescent="0.35">
      <c r="A299"/>
      <c r="B299" s="141"/>
      <c r="C299" s="141"/>
      <c r="D299" s="397">
        <v>1</v>
      </c>
      <c r="E299" s="398">
        <v>42</v>
      </c>
      <c r="F299" s="141"/>
      <c r="G299" s="141"/>
      <c r="H299"/>
      <c r="I299" s="146" t="s">
        <v>85</v>
      </c>
      <c r="J299" s="351">
        <f>D299*E299</f>
        <v>42</v>
      </c>
      <c r="K299" s="141"/>
      <c r="L299" s="141"/>
      <c r="M299" s="370"/>
    </row>
    <row r="300" spans="1:13" ht="15.5" x14ac:dyDescent="0.35">
      <c r="A300"/>
      <c r="B300" s="141"/>
      <c r="C300" s="141"/>
      <c r="D300" s="146"/>
      <c r="E300" s="146"/>
      <c r="F300" s="146"/>
      <c r="G300" s="146"/>
      <c r="H300"/>
      <c r="I300" s="181" t="s">
        <v>14</v>
      </c>
      <c r="J300" s="178">
        <f>J293+J296+J299</f>
        <v>360</v>
      </c>
      <c r="K300" s="141" t="s">
        <v>193</v>
      </c>
      <c r="L300" s="141"/>
      <c r="M300" s="370"/>
    </row>
    <row r="301" spans="1:13" ht="15.5" x14ac:dyDescent="0.35">
      <c r="A301"/>
      <c r="B301" s="141"/>
      <c r="C301" s="141"/>
      <c r="D301" s="146"/>
      <c r="E301" s="146"/>
      <c r="F301" s="146"/>
      <c r="G301" s="146"/>
      <c r="H301"/>
      <c r="I301" s="183"/>
      <c r="J301" s="182"/>
      <c r="K301" s="141"/>
      <c r="L301" s="141"/>
      <c r="M301" s="370"/>
    </row>
    <row r="302" spans="1:13" ht="15.5" x14ac:dyDescent="0.35">
      <c r="A302"/>
      <c r="B302" s="141"/>
      <c r="C302" s="141"/>
      <c r="D302" s="146"/>
      <c r="E302" s="146"/>
      <c r="F302" s="146"/>
      <c r="G302" s="146"/>
      <c r="H302"/>
      <c r="I302" s="183"/>
      <c r="J302" s="182"/>
      <c r="K302" s="141"/>
      <c r="L302" s="141"/>
      <c r="M302" s="370"/>
    </row>
    <row r="303" spans="1:13" ht="15.5" x14ac:dyDescent="0.35">
      <c r="A303"/>
      <c r="B303" s="141"/>
      <c r="C303" s="141"/>
      <c r="D303" s="141"/>
      <c r="E303" s="141"/>
      <c r="F303" s="141"/>
      <c r="G303" s="141"/>
      <c r="H303"/>
      <c r="I303" s="146"/>
      <c r="J303" s="175"/>
      <c r="K303" s="141"/>
      <c r="L303" s="141"/>
      <c r="M303" s="370"/>
    </row>
    <row r="304" spans="1:13" ht="15.5" x14ac:dyDescent="0.35">
      <c r="A304" s="142" t="s">
        <v>434</v>
      </c>
      <c r="B304" s="143"/>
      <c r="C304" s="143"/>
      <c r="D304" s="143"/>
      <c r="E304" s="143"/>
      <c r="F304" s="144"/>
      <c r="G304" s="163"/>
      <c r="H304" s="163"/>
      <c r="I304" s="183"/>
      <c r="J304" s="180"/>
      <c r="K304" s="163"/>
      <c r="L304" s="141"/>
      <c r="M304" s="370"/>
    </row>
    <row r="305" spans="1:13" ht="15.5" x14ac:dyDescent="0.35">
      <c r="A305"/>
      <c r="B305" s="148"/>
      <c r="C305" s="148"/>
      <c r="D305" s="148"/>
      <c r="E305" s="148"/>
      <c r="F305" s="141"/>
      <c r="G305" s="141"/>
      <c r="H305"/>
      <c r="I305" s="146"/>
      <c r="J305" s="175"/>
      <c r="K305" s="141"/>
      <c r="L305" s="141"/>
      <c r="M305" s="370"/>
    </row>
    <row r="306" spans="1:13" ht="15.5" x14ac:dyDescent="0.35">
      <c r="A306"/>
      <c r="B306" s="141"/>
      <c r="C306" s="141"/>
      <c r="D306" s="146"/>
      <c r="E306" s="146" t="s">
        <v>14</v>
      </c>
      <c r="F306" s="146" t="s">
        <v>41</v>
      </c>
      <c r="G306" s="146"/>
      <c r="H306"/>
      <c r="I306" s="146"/>
      <c r="J306" s="175"/>
      <c r="K306" s="141"/>
      <c r="L306" s="141"/>
      <c r="M306" s="370"/>
    </row>
    <row r="307" spans="1:13" ht="15.5" x14ac:dyDescent="0.35">
      <c r="A307"/>
      <c r="B307" s="141"/>
      <c r="C307" s="141"/>
      <c r="D307" s="146"/>
      <c r="E307" s="399">
        <v>55</v>
      </c>
      <c r="F307" s="344">
        <v>1</v>
      </c>
      <c r="G307" s="146"/>
      <c r="H307"/>
      <c r="I307" s="181" t="s">
        <v>14</v>
      </c>
      <c r="J307" s="178">
        <f>E307*F307</f>
        <v>55</v>
      </c>
      <c r="K307" s="141" t="s">
        <v>182</v>
      </c>
      <c r="L307" s="141"/>
      <c r="M307" s="370"/>
    </row>
    <row r="308" spans="1:13" ht="15.5" x14ac:dyDescent="0.35">
      <c r="A308"/>
      <c r="B308" s="141"/>
      <c r="C308" s="141"/>
      <c r="D308" s="146"/>
      <c r="E308" s="146"/>
      <c r="F308" s="146"/>
      <c r="G308" s="146"/>
      <c r="H308"/>
      <c r="I308" s="183"/>
      <c r="J308" s="182"/>
      <c r="K308" s="141"/>
      <c r="L308" s="141"/>
      <c r="M308" s="370"/>
    </row>
    <row r="309" spans="1:13" ht="15.5" x14ac:dyDescent="0.35">
      <c r="A309"/>
      <c r="B309" s="141"/>
      <c r="C309" s="141"/>
      <c r="D309" s="146"/>
      <c r="E309" s="146"/>
      <c r="F309" s="146"/>
      <c r="G309" s="146"/>
      <c r="H309"/>
      <c r="I309" s="183"/>
      <c r="J309" s="182"/>
      <c r="K309" s="141"/>
      <c r="L309" s="141"/>
      <c r="M309" s="370"/>
    </row>
    <row r="310" spans="1:13" ht="15.5" x14ac:dyDescent="0.35">
      <c r="A310"/>
      <c r="B310" s="141"/>
      <c r="C310" s="141"/>
      <c r="D310" s="146"/>
      <c r="E310" s="146"/>
      <c r="F310" s="146"/>
      <c r="G310" s="146"/>
      <c r="H310" s="141"/>
      <c r="I310" s="146"/>
      <c r="J310" s="175"/>
      <c r="K310" s="141"/>
      <c r="L310" s="141"/>
      <c r="M310" s="370"/>
    </row>
    <row r="311" spans="1:13" ht="15.5" x14ac:dyDescent="0.35">
      <c r="A311" s="142" t="s">
        <v>433</v>
      </c>
      <c r="B311" s="143"/>
      <c r="C311" s="143"/>
      <c r="D311" s="143"/>
      <c r="E311" s="143"/>
      <c r="F311" s="144"/>
      <c r="G311" s="163"/>
      <c r="H311" s="163"/>
      <c r="I311" s="183"/>
      <c r="J311" s="180"/>
      <c r="K311" s="163"/>
      <c r="L311" s="141"/>
      <c r="M311" s="370"/>
    </row>
    <row r="312" spans="1:13" ht="15.5" x14ac:dyDescent="0.35">
      <c r="A312"/>
      <c r="B312" s="141"/>
      <c r="C312" s="141"/>
      <c r="D312" s="146"/>
      <c r="E312" s="146"/>
      <c r="F312" s="146"/>
      <c r="G312" s="146"/>
      <c r="H312" s="141"/>
      <c r="I312" s="146"/>
      <c r="J312" s="175"/>
      <c r="K312" s="141"/>
      <c r="L312" s="141"/>
      <c r="M312" s="370"/>
    </row>
    <row r="313" spans="1:13" ht="15.5" x14ac:dyDescent="0.35">
      <c r="A313"/>
      <c r="B313" s="141" t="s">
        <v>385</v>
      </c>
      <c r="C313" s="141"/>
      <c r="D313" s="137"/>
      <c r="E313" s="146"/>
      <c r="F313" s="146"/>
      <c r="G313" s="146"/>
      <c r="H313" s="146"/>
      <c r="I313" s="146"/>
      <c r="J313" s="177"/>
      <c r="K313" s="141"/>
      <c r="L313" s="141"/>
      <c r="M313" s="370"/>
    </row>
    <row r="314" spans="1:13" ht="15.5" x14ac:dyDescent="0.35">
      <c r="A314"/>
      <c r="B314" s="141" t="s">
        <v>388</v>
      </c>
      <c r="C314" s="141"/>
      <c r="D314" s="137"/>
      <c r="E314" s="146" t="s">
        <v>65</v>
      </c>
      <c r="F314" s="146" t="s">
        <v>66</v>
      </c>
      <c r="G314" s="146" t="s">
        <v>15</v>
      </c>
      <c r="H314" s="146" t="s">
        <v>44</v>
      </c>
      <c r="I314" s="146"/>
      <c r="J314" s="177"/>
      <c r="K314" s="141"/>
      <c r="L314" s="141"/>
      <c r="M314" s="370"/>
    </row>
    <row r="315" spans="1:13" ht="15.5" x14ac:dyDescent="0.35">
      <c r="A315"/>
      <c r="B315" s="141"/>
      <c r="C315" s="141" t="s">
        <v>2</v>
      </c>
      <c r="D315" s="137"/>
      <c r="E315" s="146">
        <v>2</v>
      </c>
      <c r="F315" s="390">
        <v>0</v>
      </c>
      <c r="G315" s="345">
        <f>IF(OR('Rate Classifications'!F6="Urban", 'Rate Classifications'!F6="urban"),1.5,1)</f>
        <v>1</v>
      </c>
      <c r="H315" s="394">
        <v>0</v>
      </c>
      <c r="I315" s="181" t="s">
        <v>14</v>
      </c>
      <c r="J315" s="178">
        <f>(E315*F315*G315*'Rate Classifications'!J39)+H315</f>
        <v>0</v>
      </c>
      <c r="K315" s="141" t="s">
        <v>112</v>
      </c>
      <c r="L315" s="141"/>
      <c r="M315" s="370"/>
    </row>
    <row r="316" spans="1:13" ht="15.5" x14ac:dyDescent="0.35">
      <c r="A316"/>
      <c r="B316" s="141"/>
      <c r="C316" s="141"/>
      <c r="D316" s="146"/>
      <c r="E316" s="146"/>
      <c r="F316" s="146"/>
      <c r="G316" s="146"/>
      <c r="H316" s="141"/>
      <c r="I316" s="146"/>
      <c r="J316" s="175"/>
      <c r="K316" s="141"/>
      <c r="L316" s="141"/>
      <c r="M316" s="370"/>
    </row>
    <row r="317" spans="1:13" ht="15.5" x14ac:dyDescent="0.35">
      <c r="A317"/>
      <c r="B317" s="141" t="s">
        <v>421</v>
      </c>
      <c r="C317" s="141"/>
      <c r="D317" s="146"/>
      <c r="E317" s="146"/>
      <c r="F317" s="146"/>
      <c r="G317" s="146"/>
      <c r="H317" s="141"/>
      <c r="I317" s="146"/>
      <c r="J317" s="175"/>
      <c r="K317" s="141"/>
      <c r="L317" s="141"/>
      <c r="M317" s="370"/>
    </row>
    <row r="318" spans="1:13" ht="15.5" x14ac:dyDescent="0.35">
      <c r="A318"/>
      <c r="B318" s="141" t="s">
        <v>422</v>
      </c>
      <c r="C318" s="141"/>
      <c r="D318" s="146"/>
      <c r="E318" s="146"/>
      <c r="F318" s="146"/>
      <c r="G318" s="146"/>
      <c r="H318" s="141"/>
      <c r="I318" s="146"/>
      <c r="J318" s="175"/>
      <c r="K318" s="141"/>
      <c r="L318" s="141"/>
      <c r="M318" s="370"/>
    </row>
    <row r="319" spans="1:13" ht="15.5" x14ac:dyDescent="0.35">
      <c r="A319"/>
      <c r="B319" s="141" t="s">
        <v>768</v>
      </c>
      <c r="C319" s="141"/>
      <c r="D319" s="146"/>
      <c r="E319" s="146"/>
      <c r="F319" s="146"/>
      <c r="G319" s="146"/>
      <c r="H319" s="141"/>
      <c r="I319" s="146"/>
      <c r="J319" s="175"/>
      <c r="K319" s="141"/>
      <c r="L319" s="141"/>
      <c r="M319" s="370"/>
    </row>
    <row r="320" spans="1:13" ht="15.5" x14ac:dyDescent="0.35">
      <c r="A320"/>
      <c r="B320" s="141"/>
      <c r="C320" s="141"/>
      <c r="D320" s="146"/>
      <c r="E320" s="146"/>
      <c r="F320" s="146"/>
      <c r="G320" s="146"/>
      <c r="H320" s="141"/>
      <c r="I320" s="146"/>
      <c r="J320" s="175"/>
      <c r="K320" s="141"/>
      <c r="L320" s="141"/>
      <c r="M320" s="370"/>
    </row>
    <row r="321" spans="1:13" ht="15.5" x14ac:dyDescent="0.35">
      <c r="A321"/>
      <c r="B321"/>
      <c r="C321" s="141" t="s">
        <v>45</v>
      </c>
      <c r="D321" s="141"/>
      <c r="E321" s="146"/>
      <c r="F321" s="148" t="s">
        <v>766</v>
      </c>
      <c r="G321" s="146"/>
      <c r="H321" s="141"/>
      <c r="I321" s="146"/>
      <c r="J321" s="175"/>
      <c r="K321" s="141"/>
      <c r="L321" s="141"/>
      <c r="M321" s="370"/>
    </row>
    <row r="322" spans="1:13" ht="15.5" x14ac:dyDescent="0.35">
      <c r="A322"/>
      <c r="B322"/>
      <c r="C322" s="141" t="s">
        <v>47</v>
      </c>
      <c r="D322" s="141"/>
      <c r="E322" s="146"/>
      <c r="F322" s="148" t="s">
        <v>767</v>
      </c>
      <c r="G322" s="146"/>
      <c r="H322" s="141"/>
      <c r="I322" s="146"/>
      <c r="J322" s="175"/>
      <c r="K322" s="141"/>
      <c r="L322" s="141"/>
      <c r="M322" s="370"/>
    </row>
    <row r="323" spans="1:13" ht="15.5" x14ac:dyDescent="0.35">
      <c r="A323"/>
      <c r="B323"/>
      <c r="C323" s="141" t="s">
        <v>49</v>
      </c>
      <c r="D323" s="141"/>
      <c r="E323" s="146"/>
      <c r="F323" s="154"/>
      <c r="G323" s="146"/>
      <c r="H323" s="141"/>
      <c r="I323" s="146"/>
      <c r="J323" s="175"/>
      <c r="K323" s="141"/>
      <c r="L323" s="141"/>
      <c r="M323" s="370"/>
    </row>
    <row r="324" spans="1:13" ht="15.5" x14ac:dyDescent="0.35">
      <c r="A324"/>
      <c r="B324"/>
      <c r="C324" s="141"/>
      <c r="D324" s="141"/>
      <c r="E324" s="146"/>
      <c r="F324" s="146"/>
      <c r="G324" s="146"/>
      <c r="H324" s="141"/>
      <c r="I324" s="146"/>
      <c r="J324" s="175"/>
      <c r="K324" s="141"/>
      <c r="L324" s="141"/>
      <c r="M324" s="370"/>
    </row>
    <row r="325" spans="1:13" ht="15.5" x14ac:dyDescent="0.35">
      <c r="A325"/>
      <c r="B325" s="141"/>
      <c r="C325" s="141" t="s">
        <v>692</v>
      </c>
      <c r="D325" s="146"/>
      <c r="E325" s="146"/>
      <c r="F325" s="146"/>
      <c r="G325" s="146"/>
      <c r="H325" s="141"/>
      <c r="I325" s="146"/>
      <c r="J325" s="175"/>
      <c r="K325" s="141"/>
      <c r="L325" s="141"/>
      <c r="M325" s="370"/>
    </row>
    <row r="326" spans="1:13" ht="15.5" x14ac:dyDescent="0.35">
      <c r="A326"/>
      <c r="B326" s="141"/>
      <c r="C326" s="141"/>
      <c r="D326" s="146"/>
      <c r="E326" s="146"/>
      <c r="F326" s="146"/>
      <c r="G326" s="146"/>
      <c r="H326" s="141"/>
      <c r="I326" s="146"/>
      <c r="J326" s="175"/>
      <c r="K326" s="141"/>
      <c r="L326" s="141"/>
      <c r="M326" s="370"/>
    </row>
    <row r="327" spans="1:13" ht="15.5" x14ac:dyDescent="0.35">
      <c r="A327" s="164" t="s">
        <v>432</v>
      </c>
      <c r="B327" s="157"/>
      <c r="C327" s="157"/>
      <c r="D327" s="157"/>
      <c r="E327" s="157"/>
      <c r="F327" s="158"/>
      <c r="G327" s="151"/>
      <c r="H327" s="151"/>
      <c r="I327" s="163"/>
      <c r="J327" s="180"/>
      <c r="K327" s="163"/>
      <c r="L327" s="141"/>
      <c r="M327" s="370"/>
    </row>
    <row r="328" spans="1:13" ht="15.5" x14ac:dyDescent="0.35">
      <c r="A328"/>
      <c r="B328" s="141"/>
      <c r="C328" s="141"/>
      <c r="D328" s="146"/>
      <c r="E328" s="146"/>
      <c r="F328" s="146"/>
      <c r="G328" s="146"/>
      <c r="H328" s="141"/>
      <c r="I328" s="146"/>
      <c r="J328" s="175"/>
      <c r="K328" s="141"/>
      <c r="L328" s="141"/>
      <c r="M328" s="370"/>
    </row>
    <row r="329" spans="1:13" ht="15.5" x14ac:dyDescent="0.35">
      <c r="A329"/>
      <c r="B329" s="141" t="s">
        <v>426</v>
      </c>
      <c r="C329" s="141"/>
      <c r="D329" s="146"/>
      <c r="E329" s="146"/>
      <c r="F329" s="146"/>
      <c r="G329" s="146"/>
      <c r="H329" s="141"/>
      <c r="I329" s="146"/>
      <c r="J329" s="175"/>
      <c r="K329" s="141"/>
      <c r="L329" s="141"/>
      <c r="M329" s="370"/>
    </row>
    <row r="330" spans="1:13" ht="15.5" x14ac:dyDescent="0.35">
      <c r="A330"/>
      <c r="B330" s="141" t="s">
        <v>427</v>
      </c>
      <c r="C330" s="141"/>
      <c r="D330" s="146"/>
      <c r="E330" s="146"/>
      <c r="F330" s="146"/>
      <c r="G330" s="146"/>
      <c r="H330" s="141"/>
      <c r="I330" s="146"/>
      <c r="J330" s="175"/>
      <c r="K330" s="141"/>
      <c r="L330" s="141"/>
      <c r="M330" s="370"/>
    </row>
    <row r="331" spans="1:13" ht="15.5" x14ac:dyDescent="0.35">
      <c r="A331"/>
      <c r="B331" s="141" t="s">
        <v>106</v>
      </c>
      <c r="C331" s="141"/>
      <c r="D331" s="146"/>
      <c r="E331" s="146"/>
      <c r="F331" s="146"/>
      <c r="G331" s="146"/>
      <c r="H331" s="141"/>
      <c r="I331" s="146"/>
      <c r="J331" s="175"/>
      <c r="K331" s="141"/>
      <c r="L331" s="141"/>
      <c r="M331" s="370"/>
    </row>
    <row r="332" spans="1:13" ht="15.5" x14ac:dyDescent="0.35">
      <c r="A332"/>
      <c r="B332" s="141" t="s">
        <v>385</v>
      </c>
      <c r="C332" s="141"/>
      <c r="D332" s="146"/>
      <c r="E332" s="146"/>
      <c r="F332" s="146"/>
      <c r="G332" s="146"/>
      <c r="H332" s="141"/>
      <c r="I332" s="146"/>
      <c r="J332" s="175"/>
      <c r="K332" s="141"/>
      <c r="L332" s="141"/>
      <c r="M332" s="370"/>
    </row>
    <row r="333" spans="1:13" ht="15.5" x14ac:dyDescent="0.35">
      <c r="A333"/>
      <c r="B333" s="141" t="s">
        <v>388</v>
      </c>
      <c r="C333" s="141"/>
      <c r="D333" s="137"/>
      <c r="E333" s="146" t="s">
        <v>68</v>
      </c>
      <c r="F333" s="146"/>
      <c r="G333" s="146"/>
      <c r="H333" s="141"/>
      <c r="I333" s="146"/>
      <c r="J333" s="175"/>
      <c r="K333" s="141"/>
      <c r="L333" s="141"/>
      <c r="M333" s="370"/>
    </row>
    <row r="334" spans="1:13" ht="15.5" x14ac:dyDescent="0.35">
      <c r="A334"/>
      <c r="B334" s="141"/>
      <c r="C334" s="141" t="s">
        <v>2</v>
      </c>
      <c r="D334" s="137"/>
      <c r="E334" s="345">
        <f>IF('Rate Classifications'!F6="",0,IF(OR('Rate Classifications'!F6="Urban", 'Rate Classifications'!F6="urban"),10,5))</f>
        <v>0</v>
      </c>
      <c r="F334" s="146"/>
      <c r="G334" s="146"/>
      <c r="H334"/>
      <c r="I334" s="181" t="s">
        <v>14</v>
      </c>
      <c r="J334" s="169">
        <f>'Rate Classifications'!J39*E334</f>
        <v>0</v>
      </c>
      <c r="K334" s="141" t="s">
        <v>112</v>
      </c>
      <c r="L334" s="141"/>
      <c r="M334" s="370"/>
    </row>
    <row r="335" spans="1:13" ht="15.5" x14ac:dyDescent="0.35">
      <c r="A335"/>
      <c r="B335" s="141"/>
      <c r="C335" s="141"/>
      <c r="D335" s="146"/>
      <c r="E335" s="146"/>
      <c r="F335" s="146"/>
      <c r="G335" s="146"/>
      <c r="H335" s="151"/>
      <c r="I335" s="152"/>
      <c r="J335" s="141"/>
      <c r="K335" s="141"/>
      <c r="L335" s="141"/>
      <c r="M335" s="370"/>
    </row>
    <row r="336" spans="1:13" ht="15.5" x14ac:dyDescent="0.35">
      <c r="A336"/>
      <c r="B336" s="141"/>
      <c r="C336" s="141"/>
      <c r="D336" s="146"/>
      <c r="E336" s="146"/>
      <c r="F336" s="146"/>
      <c r="G336" s="146"/>
      <c r="H336" s="151"/>
      <c r="I336" s="152"/>
      <c r="J336" s="141"/>
      <c r="K336" s="141"/>
      <c r="L336" s="141"/>
      <c r="M336" s="370"/>
    </row>
    <row r="337" spans="1:13" ht="15.5" x14ac:dyDescent="0.35">
      <c r="A337"/>
      <c r="B337" s="141"/>
      <c r="C337" s="141"/>
      <c r="D337" s="141"/>
      <c r="E337" s="141"/>
      <c r="F337" s="141"/>
      <c r="G337" s="141"/>
      <c r="H337" s="141"/>
      <c r="I337" s="146"/>
      <c r="J337" s="141"/>
      <c r="K337" s="141"/>
      <c r="L337" s="141"/>
      <c r="M337" s="370"/>
    </row>
    <row r="338" spans="1:13" ht="15.5" x14ac:dyDescent="0.35">
      <c r="A338" s="142" t="s">
        <v>431</v>
      </c>
      <c r="B338" s="143"/>
      <c r="C338" s="143"/>
      <c r="D338" s="143"/>
      <c r="E338" s="143"/>
      <c r="F338" s="144"/>
      <c r="G338" s="163"/>
      <c r="H338" s="163"/>
      <c r="I338" s="183"/>
      <c r="J338" s="151"/>
      <c r="K338" s="163"/>
      <c r="L338" s="141"/>
      <c r="M338" s="370"/>
    </row>
    <row r="339" spans="1:13" ht="15.5" x14ac:dyDescent="0.35">
      <c r="A339"/>
      <c r="B339" s="141"/>
      <c r="C339" s="141"/>
      <c r="D339" s="146"/>
      <c r="E339" s="146"/>
      <c r="F339" s="146"/>
      <c r="G339" s="146"/>
      <c r="H339" s="141"/>
      <c r="I339" s="147"/>
      <c r="J339" s="141"/>
      <c r="K339" s="141"/>
      <c r="L339" s="141"/>
      <c r="M339" s="370"/>
    </row>
    <row r="340" spans="1:13" ht="15.5" x14ac:dyDescent="0.35">
      <c r="A340"/>
      <c r="B340" s="141" t="s">
        <v>185</v>
      </c>
      <c r="C340" s="141"/>
      <c r="D340" s="146"/>
      <c r="E340" s="146"/>
      <c r="F340" s="146"/>
      <c r="G340" s="146"/>
      <c r="H340" s="141"/>
      <c r="I340" s="146"/>
      <c r="J340" s="141"/>
      <c r="K340" s="141"/>
      <c r="L340" s="141"/>
      <c r="M340" s="370"/>
    </row>
    <row r="341" spans="1:13" ht="15.5" x14ac:dyDescent="0.35">
      <c r="A341"/>
      <c r="B341" s="141"/>
      <c r="C341" s="141"/>
      <c r="D341" s="146" t="s">
        <v>13</v>
      </c>
      <c r="E341" s="146" t="s">
        <v>14</v>
      </c>
      <c r="F341" s="146" t="s">
        <v>117</v>
      </c>
      <c r="G341" s="146"/>
      <c r="H341" s="141"/>
      <c r="I341" s="146"/>
      <c r="J341" s="141"/>
      <c r="K341" s="141"/>
      <c r="L341" s="141"/>
      <c r="M341" s="370"/>
    </row>
    <row r="342" spans="1:13" ht="15.5" x14ac:dyDescent="0.35">
      <c r="A342"/>
      <c r="B342" s="141" t="s">
        <v>12</v>
      </c>
      <c r="C342" s="141"/>
      <c r="D342" s="146">
        <v>1</v>
      </c>
      <c r="E342" s="146" t="s">
        <v>144</v>
      </c>
      <c r="F342" s="146">
        <v>1</v>
      </c>
      <c r="G342" s="146"/>
      <c r="H342"/>
      <c r="I342" s="146" t="s">
        <v>5</v>
      </c>
      <c r="J342" s="155">
        <f>D342*'Rate Classifications'!F43*F342</f>
        <v>100</v>
      </c>
      <c r="K342" s="141"/>
      <c r="L342" s="141"/>
      <c r="M342" s="370"/>
    </row>
    <row r="343" spans="1:13" ht="15.5" x14ac:dyDescent="0.35">
      <c r="A343"/>
      <c r="B343" s="141"/>
      <c r="C343" s="141"/>
      <c r="D343" s="146"/>
      <c r="E343" s="146"/>
      <c r="F343" s="146"/>
      <c r="G343" s="146"/>
      <c r="H343"/>
      <c r="I343" s="146"/>
      <c r="J343" s="141"/>
      <c r="K343" s="141"/>
      <c r="L343" s="141"/>
      <c r="M343" s="370"/>
    </row>
    <row r="344" spans="1:13" ht="15.5" x14ac:dyDescent="0.35">
      <c r="A344"/>
      <c r="B344" s="141" t="s">
        <v>186</v>
      </c>
      <c r="C344" s="141"/>
      <c r="D344" s="146" t="s">
        <v>10</v>
      </c>
      <c r="E344" s="146" t="s">
        <v>11</v>
      </c>
      <c r="F344" s="146" t="s">
        <v>184</v>
      </c>
      <c r="G344" s="146"/>
      <c r="H344"/>
      <c r="I344" s="146"/>
      <c r="J344" s="141"/>
      <c r="K344" s="141"/>
      <c r="L344" s="141"/>
      <c r="M344" s="370"/>
    </row>
    <row r="345" spans="1:13" ht="15.5" x14ac:dyDescent="0.35">
      <c r="A345"/>
      <c r="B345" s="141"/>
      <c r="C345" s="141"/>
      <c r="D345" s="146">
        <v>1</v>
      </c>
      <c r="E345" s="146" t="s">
        <v>144</v>
      </c>
      <c r="F345" s="146">
        <v>1</v>
      </c>
      <c r="G345" s="146"/>
      <c r="H345"/>
      <c r="I345" s="146" t="s">
        <v>5</v>
      </c>
      <c r="J345" s="320">
        <f>D345*'Rate Classifications'!F42*F345</f>
        <v>36</v>
      </c>
      <c r="K345" s="141"/>
      <c r="L345" s="141"/>
      <c r="M345" s="370"/>
    </row>
    <row r="346" spans="1:13" ht="15.5" x14ac:dyDescent="0.35">
      <c r="A346"/>
      <c r="B346" s="141"/>
      <c r="C346" s="141"/>
      <c r="D346" s="146"/>
      <c r="E346" s="146"/>
      <c r="F346" s="146"/>
      <c r="G346" s="146"/>
      <c r="H346"/>
      <c r="I346" s="146"/>
      <c r="J346" s="141"/>
      <c r="K346" s="141"/>
      <c r="L346" s="141"/>
      <c r="M346" s="370"/>
    </row>
    <row r="347" spans="1:13" ht="15.5" x14ac:dyDescent="0.35">
      <c r="A347"/>
      <c r="B347" s="141"/>
      <c r="C347" s="141"/>
      <c r="D347" s="146"/>
      <c r="E347" s="146"/>
      <c r="F347" s="146"/>
      <c r="G347" s="146"/>
      <c r="H347"/>
      <c r="I347" s="181" t="s">
        <v>14</v>
      </c>
      <c r="J347" s="169">
        <f>IF(E354=0,0,J342+J345)</f>
        <v>0</v>
      </c>
      <c r="K347" s="141" t="s">
        <v>428</v>
      </c>
      <c r="L347" s="141"/>
      <c r="M347" s="370"/>
    </row>
    <row r="348" spans="1:13" ht="15.75" customHeight="1" x14ac:dyDescent="0.35">
      <c r="A348"/>
      <c r="B348" s="141"/>
      <c r="C348" s="141"/>
      <c r="D348" s="146"/>
      <c r="E348" s="146"/>
      <c r="F348" s="146"/>
      <c r="G348" s="146"/>
      <c r="H348"/>
      <c r="I348" s="152"/>
      <c r="J348" s="141"/>
      <c r="K348" s="141" t="s">
        <v>192</v>
      </c>
      <c r="L348" s="141"/>
      <c r="M348" s="370"/>
    </row>
    <row r="349" spans="1:13" ht="15.75" customHeight="1" x14ac:dyDescent="0.35">
      <c r="A349"/>
      <c r="B349" s="141"/>
      <c r="C349" s="141"/>
      <c r="D349" s="146"/>
      <c r="E349" s="146"/>
      <c r="F349" s="146"/>
      <c r="G349" s="146"/>
      <c r="H349"/>
      <c r="I349" s="152"/>
      <c r="J349" s="141"/>
      <c r="K349" s="141"/>
      <c r="L349" s="141"/>
      <c r="M349" s="370"/>
    </row>
    <row r="350" spans="1:13" ht="15.5" x14ac:dyDescent="0.35">
      <c r="A350"/>
      <c r="B350" s="141"/>
      <c r="C350" s="141"/>
      <c r="D350" s="141"/>
      <c r="E350" s="141"/>
      <c r="F350" s="141"/>
      <c r="G350" s="141"/>
      <c r="H350" s="141"/>
      <c r="I350" s="141"/>
      <c r="J350" s="141"/>
      <c r="K350" s="141"/>
      <c r="L350" s="141"/>
      <c r="M350" s="370"/>
    </row>
    <row r="351" spans="1:13" ht="15.5" x14ac:dyDescent="0.35">
      <c r="A351" s="142" t="s">
        <v>430</v>
      </c>
      <c r="B351" s="143"/>
      <c r="C351" s="143"/>
      <c r="D351" s="143"/>
      <c r="E351" s="143"/>
      <c r="F351" s="144"/>
      <c r="G351" s="163"/>
      <c r="H351" s="163"/>
      <c r="I351" s="163"/>
      <c r="J351" s="163"/>
      <c r="K351" s="163"/>
      <c r="L351" s="141"/>
      <c r="M351" s="370"/>
    </row>
    <row r="352" spans="1:13" ht="15.5" x14ac:dyDescent="0.35">
      <c r="A352"/>
      <c r="B352" s="141"/>
      <c r="C352" s="141"/>
      <c r="D352" s="146"/>
      <c r="E352" s="146"/>
      <c r="F352" s="146"/>
      <c r="G352" s="146"/>
      <c r="H352" s="141"/>
      <c r="I352" s="147"/>
      <c r="J352" s="141"/>
      <c r="K352" s="141"/>
      <c r="L352" s="141"/>
      <c r="M352" s="370"/>
    </row>
    <row r="353" spans="1:13" ht="15.5" x14ac:dyDescent="0.35">
      <c r="A353"/>
      <c r="B353" s="141" t="s">
        <v>17</v>
      </c>
      <c r="C353" s="141"/>
      <c r="D353" s="141"/>
      <c r="E353" s="141" t="s">
        <v>92</v>
      </c>
      <c r="F353" s="141"/>
      <c r="G353" s="141"/>
      <c r="H353" s="141"/>
      <c r="I353" s="141"/>
      <c r="J353" s="141"/>
      <c r="K353" s="141"/>
      <c r="L353" s="141"/>
      <c r="M353" s="370"/>
    </row>
    <row r="354" spans="1:13" ht="15.5" x14ac:dyDescent="0.35">
      <c r="A354"/>
      <c r="B354" s="141" t="s">
        <v>145</v>
      </c>
      <c r="C354" s="141"/>
      <c r="D354" s="141"/>
      <c r="E354" s="397">
        <v>0</v>
      </c>
      <c r="F354" s="141"/>
      <c r="G354" s="141"/>
      <c r="H354" s="141"/>
      <c r="I354" s="352">
        <f>E354*'Rate Classifications'!F44</f>
        <v>0</v>
      </c>
      <c r="J354" s="141" t="s">
        <v>187</v>
      </c>
      <c r="K354" s="141"/>
      <c r="L354" s="141"/>
      <c r="M354" s="370"/>
    </row>
    <row r="355" spans="1:13" ht="15.5" x14ac:dyDescent="0.35">
      <c r="A355"/>
      <c r="B355" s="141"/>
      <c r="C355" s="141"/>
      <c r="D355" s="141"/>
      <c r="E355" s="141"/>
      <c r="F355" s="141"/>
      <c r="G355" s="141"/>
      <c r="H355" s="141"/>
      <c r="I355" s="155"/>
      <c r="J355" s="141"/>
      <c r="K355" s="141"/>
      <c r="L355" s="141"/>
      <c r="M355" s="370"/>
    </row>
    <row r="356" spans="1:13" ht="15.5" x14ac:dyDescent="0.35">
      <c r="A356"/>
      <c r="B356" s="141"/>
      <c r="C356" s="141"/>
      <c r="D356" s="141"/>
      <c r="E356" s="141"/>
      <c r="F356" s="141"/>
      <c r="G356" s="141"/>
      <c r="H356" s="141"/>
      <c r="I356" s="155"/>
      <c r="J356" s="141"/>
      <c r="K356" s="141"/>
      <c r="L356" s="141"/>
      <c r="M356" s="370"/>
    </row>
    <row r="357" spans="1:13" ht="15.5" x14ac:dyDescent="0.35">
      <c r="A357"/>
      <c r="B357" s="141"/>
      <c r="C357" s="141"/>
      <c r="D357" s="141"/>
      <c r="E357" s="141"/>
      <c r="F357" s="141"/>
      <c r="G357" s="141"/>
      <c r="H357" s="141"/>
      <c r="I357" s="155"/>
      <c r="J357" s="141"/>
      <c r="K357" s="141"/>
      <c r="L357" s="141"/>
      <c r="M357" s="370"/>
    </row>
    <row r="358" spans="1:13" ht="15.5" x14ac:dyDescent="0.35">
      <c r="A358" s="142" t="s">
        <v>429</v>
      </c>
      <c r="B358" s="143"/>
      <c r="C358" s="143"/>
      <c r="D358" s="143"/>
      <c r="E358" s="143"/>
      <c r="F358" s="144"/>
      <c r="G358" s="163"/>
      <c r="H358" s="163"/>
      <c r="I358" s="163"/>
      <c r="J358" s="163"/>
      <c r="K358" s="163"/>
      <c r="L358" s="141"/>
      <c r="M358" s="370"/>
    </row>
    <row r="359" spans="1:13" ht="15.5" x14ac:dyDescent="0.35">
      <c r="A359"/>
      <c r="B359" s="141"/>
      <c r="C359" s="141"/>
      <c r="D359" s="146"/>
      <c r="E359" s="146"/>
      <c r="F359" s="146" t="s">
        <v>68</v>
      </c>
      <c r="G359" s="146"/>
      <c r="H359" s="141"/>
      <c r="I359" s="147"/>
      <c r="J359" s="141"/>
      <c r="K359" s="141"/>
      <c r="L359" s="141"/>
      <c r="M359" s="370"/>
    </row>
    <row r="360" spans="1:13" ht="15.5" x14ac:dyDescent="0.35">
      <c r="A360"/>
      <c r="B360" s="141" t="s">
        <v>75</v>
      </c>
      <c r="C360" s="141"/>
      <c r="D360" s="146"/>
      <c r="E360" s="146"/>
      <c r="F360" s="146">
        <v>8</v>
      </c>
      <c r="G360" s="146"/>
      <c r="H360" s="141"/>
      <c r="I360" s="353">
        <f>'Rate Classifications'!F39*F360</f>
        <v>0</v>
      </c>
      <c r="J360" s="141" t="s">
        <v>8</v>
      </c>
      <c r="K360" s="141"/>
      <c r="L360" s="141"/>
      <c r="M360" s="370"/>
    </row>
    <row r="361" spans="1:13" ht="15.5" x14ac:dyDescent="0.35">
      <c r="A361"/>
      <c r="B361" s="141" t="s">
        <v>74</v>
      </c>
      <c r="C361" s="141"/>
      <c r="D361" s="146"/>
      <c r="E361" s="146"/>
      <c r="F361" s="146">
        <v>8</v>
      </c>
      <c r="G361" s="146"/>
      <c r="H361" s="141"/>
      <c r="I361" s="353">
        <f>'Rate Classifications'!H39*F361</f>
        <v>0</v>
      </c>
      <c r="J361" s="141" t="s">
        <v>8</v>
      </c>
      <c r="K361" s="141"/>
      <c r="L361" s="141"/>
      <c r="M361" s="370"/>
    </row>
    <row r="362" spans="1:13" ht="15.5" x14ac:dyDescent="0.35">
      <c r="A362"/>
      <c r="B362" s="141" t="s">
        <v>69</v>
      </c>
      <c r="C362" s="141"/>
      <c r="D362" s="146"/>
      <c r="E362" s="146"/>
      <c r="F362" s="146">
        <v>8</v>
      </c>
      <c r="G362" s="146"/>
      <c r="H362" s="141"/>
      <c r="I362" s="353">
        <f>'Rate Classifications'!N39*F362</f>
        <v>0</v>
      </c>
      <c r="J362" s="141" t="s">
        <v>8</v>
      </c>
      <c r="K362" s="141"/>
      <c r="L362" s="141"/>
      <c r="M362" s="370"/>
    </row>
    <row r="363" spans="1:13" ht="15.5" x14ac:dyDescent="0.35">
      <c r="A363"/>
      <c r="B363" s="141"/>
      <c r="C363" s="141"/>
      <c r="D363" s="146"/>
      <c r="E363" s="146"/>
      <c r="F363" s="146"/>
      <c r="G363" s="146"/>
      <c r="H363" s="151"/>
      <c r="I363" s="152"/>
      <c r="J363" s="141"/>
      <c r="K363" s="141"/>
      <c r="L363" s="141"/>
      <c r="M363" s="370"/>
    </row>
    <row r="364" spans="1:13" ht="15.5" x14ac:dyDescent="0.35">
      <c r="A364"/>
      <c r="B364" s="141"/>
      <c r="C364" s="141"/>
      <c r="D364" s="146"/>
      <c r="E364" s="146"/>
      <c r="F364" s="146"/>
      <c r="G364" s="146"/>
      <c r="H364" s="151"/>
      <c r="I364" s="152"/>
      <c r="J364" s="141"/>
      <c r="K364" s="141"/>
      <c r="L364" s="141"/>
      <c r="M364" s="370"/>
    </row>
    <row r="365" spans="1:13" ht="15.5" x14ac:dyDescent="0.35">
      <c r="A365"/>
      <c r="B365" s="141"/>
      <c r="C365" s="141"/>
      <c r="D365" s="146"/>
      <c r="E365" s="146"/>
      <c r="F365" s="146"/>
      <c r="G365" s="146"/>
      <c r="H365" s="151"/>
      <c r="I365" s="152"/>
      <c r="J365" s="141"/>
      <c r="K365" s="141"/>
      <c r="L365" s="141"/>
      <c r="M365" s="370"/>
    </row>
    <row r="366" spans="1:13" ht="15.5" x14ac:dyDescent="0.35">
      <c r="A366"/>
      <c r="B366" s="141"/>
      <c r="C366" s="141"/>
      <c r="D366" s="146"/>
      <c r="E366" s="146"/>
      <c r="F366" s="146"/>
      <c r="G366" s="146"/>
      <c r="H366" s="151"/>
      <c r="I366" s="152"/>
      <c r="J366" s="141"/>
      <c r="K366" s="141"/>
      <c r="L366" s="141"/>
      <c r="M366" s="370"/>
    </row>
    <row r="367" spans="1:13" ht="15.5" x14ac:dyDescent="0.35">
      <c r="A367"/>
      <c r="B367" s="141"/>
      <c r="C367" s="141"/>
      <c r="D367" s="146"/>
      <c r="E367" s="146"/>
      <c r="F367" s="146"/>
      <c r="G367" s="146"/>
      <c r="H367" s="151"/>
      <c r="I367" s="152"/>
      <c r="J367" s="141"/>
      <c r="K367" s="141"/>
      <c r="L367" s="141"/>
      <c r="M367" s="370"/>
    </row>
    <row r="368" spans="1:13" ht="15.5" x14ac:dyDescent="0.35">
      <c r="A368"/>
      <c r="B368" s="141"/>
      <c r="C368" s="141"/>
      <c r="D368" s="146"/>
      <c r="E368" s="146"/>
      <c r="F368" s="146"/>
      <c r="G368" s="146"/>
      <c r="H368" s="151"/>
      <c r="I368" s="152"/>
      <c r="J368" s="141"/>
      <c r="K368" s="141"/>
      <c r="L368" s="141"/>
    </row>
    <row r="369" spans="1:12" ht="15.5" x14ac:dyDescent="0.35">
      <c r="A369" s="20"/>
      <c r="B369" s="370"/>
      <c r="C369" s="370"/>
      <c r="D369" s="462"/>
      <c r="E369" s="462"/>
      <c r="F369" s="462"/>
      <c r="G369" s="462"/>
      <c r="H369" s="370"/>
      <c r="I369" s="462"/>
      <c r="J369" s="370"/>
      <c r="K369" s="370"/>
      <c r="L369" s="20"/>
    </row>
    <row r="370" spans="1:12" ht="13" x14ac:dyDescent="0.3">
      <c r="A370" s="20"/>
      <c r="B370" s="20"/>
      <c r="C370" s="20"/>
      <c r="D370" s="460"/>
      <c r="E370" s="460"/>
      <c r="F370" s="460"/>
      <c r="G370" s="460"/>
      <c r="H370" s="204"/>
      <c r="I370" s="461"/>
      <c r="J370" s="20"/>
      <c r="K370" s="20"/>
      <c r="L370" s="20"/>
    </row>
    <row r="371" spans="1:12" x14ac:dyDescent="0.25">
      <c r="A371" s="20"/>
      <c r="B371" s="20"/>
      <c r="C371" s="20"/>
      <c r="D371" s="460"/>
      <c r="E371" s="460"/>
      <c r="F371" s="460"/>
      <c r="G371" s="460"/>
      <c r="H371" s="20"/>
      <c r="I371" s="460"/>
      <c r="J371" s="20"/>
      <c r="K371" s="20"/>
      <c r="L371" s="20"/>
    </row>
    <row r="372" spans="1:12" x14ac:dyDescent="0.25">
      <c r="A372" s="20"/>
      <c r="B372" s="20"/>
      <c r="C372" s="20"/>
      <c r="D372" s="460"/>
      <c r="E372" s="460"/>
      <c r="F372" s="460"/>
      <c r="G372" s="460"/>
      <c r="H372" s="20"/>
      <c r="I372" s="460"/>
      <c r="J372" s="20"/>
      <c r="K372" s="20"/>
      <c r="L372" s="20"/>
    </row>
    <row r="373" spans="1:12" s="20" customFormat="1" x14ac:dyDescent="0.25">
      <c r="D373" s="460"/>
      <c r="E373" s="460"/>
      <c r="F373" s="460"/>
      <c r="G373" s="460"/>
      <c r="I373" s="460"/>
    </row>
    <row r="374" spans="1:12" s="20" customFormat="1" x14ac:dyDescent="0.25">
      <c r="D374" s="460"/>
      <c r="E374" s="460"/>
      <c r="F374" s="460"/>
      <c r="G374" s="460"/>
      <c r="I374" s="460"/>
    </row>
    <row r="375" spans="1:12" s="20" customFormat="1" x14ac:dyDescent="0.25">
      <c r="D375" s="460"/>
      <c r="E375" s="460"/>
      <c r="F375" s="460"/>
      <c r="G375" s="460"/>
      <c r="I375" s="460"/>
    </row>
    <row r="376" spans="1:12" s="20" customFormat="1" x14ac:dyDescent="0.25">
      <c r="D376" s="460"/>
      <c r="E376" s="460"/>
      <c r="F376" s="460"/>
      <c r="G376" s="460"/>
      <c r="I376" s="460"/>
    </row>
    <row r="377" spans="1:12" s="20" customFormat="1" x14ac:dyDescent="0.25">
      <c r="D377" s="460"/>
      <c r="E377" s="460"/>
      <c r="F377" s="460"/>
      <c r="G377" s="460"/>
      <c r="I377" s="460"/>
    </row>
    <row r="378" spans="1:12" s="20" customFormat="1" x14ac:dyDescent="0.25">
      <c r="D378" s="460"/>
      <c r="E378" s="460"/>
      <c r="F378" s="460"/>
      <c r="G378" s="460"/>
      <c r="I378" s="460"/>
    </row>
    <row r="379" spans="1:12" s="20" customFormat="1" x14ac:dyDescent="0.25">
      <c r="D379" s="460"/>
      <c r="E379" s="460"/>
      <c r="F379" s="460"/>
      <c r="G379" s="460"/>
      <c r="I379" s="460"/>
    </row>
    <row r="380" spans="1:12" s="20" customFormat="1" x14ac:dyDescent="0.25">
      <c r="D380" s="460"/>
      <c r="E380" s="460"/>
      <c r="F380" s="460"/>
      <c r="G380" s="460"/>
      <c r="I380" s="460"/>
    </row>
    <row r="381" spans="1:12" s="20" customFormat="1" x14ac:dyDescent="0.25">
      <c r="D381" s="460"/>
      <c r="E381" s="460"/>
      <c r="F381" s="460"/>
      <c r="G381" s="460"/>
      <c r="I381" s="460"/>
    </row>
    <row r="382" spans="1:12" s="20" customFormat="1" x14ac:dyDescent="0.25">
      <c r="D382" s="460"/>
      <c r="E382" s="460"/>
      <c r="F382" s="460"/>
      <c r="G382" s="460"/>
      <c r="I382" s="460"/>
    </row>
    <row r="383" spans="1:12" s="20" customFormat="1" x14ac:dyDescent="0.25">
      <c r="D383" s="460"/>
      <c r="E383" s="460"/>
      <c r="F383" s="460"/>
      <c r="G383" s="460"/>
      <c r="I383" s="460"/>
    </row>
    <row r="384" spans="1:12" s="20" customFormat="1" x14ac:dyDescent="0.25">
      <c r="D384" s="460"/>
      <c r="E384" s="460"/>
      <c r="F384" s="460"/>
      <c r="G384" s="460"/>
      <c r="I384" s="460"/>
    </row>
    <row r="385" spans="4:9" s="20" customFormat="1" x14ac:dyDescent="0.25">
      <c r="D385" s="460"/>
      <c r="E385" s="460"/>
      <c r="F385" s="460"/>
      <c r="G385" s="460"/>
      <c r="I385" s="460"/>
    </row>
    <row r="386" spans="4:9" s="20" customFormat="1" x14ac:dyDescent="0.25">
      <c r="D386" s="460"/>
      <c r="E386" s="460"/>
      <c r="F386" s="460"/>
      <c r="G386" s="460"/>
      <c r="I386" s="460"/>
    </row>
    <row r="387" spans="4:9" s="20" customFormat="1" x14ac:dyDescent="0.25">
      <c r="D387" s="460"/>
      <c r="E387" s="460"/>
      <c r="F387" s="460"/>
      <c r="G387" s="460"/>
      <c r="I387" s="460"/>
    </row>
    <row r="388" spans="4:9" s="20" customFormat="1" x14ac:dyDescent="0.25">
      <c r="D388" s="460"/>
      <c r="E388" s="460"/>
      <c r="F388" s="460"/>
      <c r="G388" s="460"/>
      <c r="I388" s="460"/>
    </row>
    <row r="389" spans="4:9" s="20" customFormat="1" x14ac:dyDescent="0.25">
      <c r="D389" s="460"/>
      <c r="E389" s="460"/>
      <c r="F389" s="460"/>
      <c r="G389" s="460"/>
      <c r="I389" s="460"/>
    </row>
    <row r="390" spans="4:9" s="20" customFormat="1" x14ac:dyDescent="0.25">
      <c r="D390" s="460"/>
      <c r="E390" s="460"/>
      <c r="F390" s="460"/>
      <c r="G390" s="460"/>
      <c r="I390" s="460"/>
    </row>
    <row r="391" spans="4:9" s="20" customFormat="1" x14ac:dyDescent="0.25">
      <c r="D391" s="460"/>
      <c r="E391" s="460"/>
      <c r="F391" s="460"/>
      <c r="G391" s="460"/>
      <c r="I391" s="460"/>
    </row>
    <row r="392" spans="4:9" s="20" customFormat="1" x14ac:dyDescent="0.25">
      <c r="D392" s="460"/>
      <c r="E392" s="460"/>
      <c r="F392" s="460"/>
      <c r="G392" s="460"/>
      <c r="I392" s="460"/>
    </row>
    <row r="393" spans="4:9" s="20" customFormat="1" x14ac:dyDescent="0.25">
      <c r="D393" s="460"/>
      <c r="E393" s="460"/>
      <c r="F393" s="460"/>
      <c r="G393" s="460"/>
      <c r="I393" s="460"/>
    </row>
    <row r="394" spans="4:9" s="20" customFormat="1" x14ac:dyDescent="0.25">
      <c r="D394" s="460"/>
      <c r="E394" s="460"/>
      <c r="F394" s="460"/>
      <c r="G394" s="460"/>
      <c r="I394" s="460"/>
    </row>
    <row r="395" spans="4:9" s="20" customFormat="1" x14ac:dyDescent="0.25">
      <c r="D395" s="460"/>
      <c r="E395" s="460"/>
      <c r="F395" s="460"/>
      <c r="G395" s="460"/>
      <c r="I395" s="460"/>
    </row>
    <row r="396" spans="4:9" s="20" customFormat="1" x14ac:dyDescent="0.25">
      <c r="D396" s="460"/>
      <c r="E396" s="460"/>
      <c r="F396" s="460"/>
      <c r="G396" s="460"/>
      <c r="I396" s="460"/>
    </row>
    <row r="397" spans="4:9" s="20" customFormat="1" x14ac:dyDescent="0.25">
      <c r="D397" s="460"/>
      <c r="E397" s="460"/>
      <c r="F397" s="460"/>
      <c r="G397" s="460"/>
      <c r="I397" s="460"/>
    </row>
    <row r="398" spans="4:9" s="20" customFormat="1" x14ac:dyDescent="0.25">
      <c r="D398" s="460"/>
      <c r="E398" s="460"/>
      <c r="F398" s="460"/>
      <c r="G398" s="460"/>
      <c r="I398" s="460"/>
    </row>
    <row r="399" spans="4:9" s="20" customFormat="1" x14ac:dyDescent="0.25">
      <c r="D399" s="460"/>
      <c r="E399" s="460"/>
      <c r="F399" s="460"/>
      <c r="G399" s="460"/>
      <c r="I399" s="460"/>
    </row>
    <row r="400" spans="4:9" s="20" customFormat="1" x14ac:dyDescent="0.25">
      <c r="D400" s="460"/>
      <c r="E400" s="460"/>
      <c r="F400" s="460"/>
      <c r="G400" s="460"/>
      <c r="I400" s="460"/>
    </row>
    <row r="401" spans="4:9" s="20" customFormat="1" x14ac:dyDescent="0.25">
      <c r="D401" s="460"/>
      <c r="E401" s="460"/>
      <c r="F401" s="460"/>
      <c r="G401" s="460"/>
      <c r="I401" s="460"/>
    </row>
    <row r="402" spans="4:9" s="20" customFormat="1" x14ac:dyDescent="0.25">
      <c r="D402" s="460"/>
      <c r="E402" s="460"/>
      <c r="F402" s="460"/>
      <c r="G402" s="460"/>
      <c r="I402" s="460"/>
    </row>
    <row r="403" spans="4:9" s="20" customFormat="1" x14ac:dyDescent="0.25">
      <c r="D403" s="460"/>
      <c r="E403" s="460"/>
      <c r="F403" s="460"/>
      <c r="G403" s="460"/>
      <c r="I403" s="460"/>
    </row>
    <row r="404" spans="4:9" s="20" customFormat="1" x14ac:dyDescent="0.25">
      <c r="D404" s="460"/>
      <c r="E404" s="460"/>
      <c r="F404" s="460"/>
      <c r="G404" s="460"/>
      <c r="I404" s="460"/>
    </row>
    <row r="405" spans="4:9" s="20" customFormat="1" x14ac:dyDescent="0.25">
      <c r="D405" s="460"/>
      <c r="E405" s="460"/>
      <c r="F405" s="460"/>
      <c r="G405" s="460"/>
      <c r="I405" s="460"/>
    </row>
    <row r="406" spans="4:9" s="20" customFormat="1" x14ac:dyDescent="0.25">
      <c r="D406" s="460"/>
      <c r="E406" s="460"/>
      <c r="F406" s="460"/>
      <c r="G406" s="460"/>
      <c r="I406" s="460"/>
    </row>
    <row r="407" spans="4:9" s="20" customFormat="1" x14ac:dyDescent="0.25">
      <c r="D407" s="460"/>
      <c r="E407" s="460"/>
      <c r="F407" s="460"/>
      <c r="G407" s="460"/>
      <c r="I407" s="460"/>
    </row>
    <row r="408" spans="4:9" s="20" customFormat="1" x14ac:dyDescent="0.25">
      <c r="D408" s="460"/>
      <c r="E408" s="460"/>
      <c r="F408" s="460"/>
      <c r="G408" s="460"/>
      <c r="I408" s="460"/>
    </row>
    <row r="409" spans="4:9" s="20" customFormat="1" x14ac:dyDescent="0.25">
      <c r="D409" s="460"/>
      <c r="E409" s="460"/>
      <c r="F409" s="460"/>
      <c r="G409" s="460"/>
      <c r="I409" s="460"/>
    </row>
    <row r="410" spans="4:9" s="20" customFormat="1" x14ac:dyDescent="0.25">
      <c r="D410" s="460"/>
      <c r="E410" s="460"/>
      <c r="F410" s="460"/>
      <c r="G410" s="460"/>
      <c r="I410" s="460"/>
    </row>
    <row r="411" spans="4:9" s="20" customFormat="1" x14ac:dyDescent="0.25">
      <c r="D411" s="460"/>
      <c r="E411" s="460"/>
      <c r="F411" s="460"/>
      <c r="G411" s="460"/>
      <c r="I411" s="460"/>
    </row>
    <row r="412" spans="4:9" s="20" customFormat="1" x14ac:dyDescent="0.25">
      <c r="D412" s="460"/>
      <c r="E412" s="460"/>
      <c r="F412" s="460"/>
      <c r="G412" s="460"/>
      <c r="I412" s="460"/>
    </row>
    <row r="413" spans="4:9" s="20" customFormat="1" x14ac:dyDescent="0.25">
      <c r="D413" s="460"/>
      <c r="E413" s="460"/>
      <c r="F413" s="460"/>
      <c r="G413" s="460"/>
      <c r="I413" s="460"/>
    </row>
    <row r="414" spans="4:9" s="20" customFormat="1" x14ac:dyDescent="0.25">
      <c r="D414" s="460"/>
      <c r="E414" s="460"/>
      <c r="F414" s="460"/>
      <c r="G414" s="460"/>
      <c r="I414" s="460"/>
    </row>
    <row r="415" spans="4:9" s="20" customFormat="1" x14ac:dyDescent="0.25">
      <c r="D415" s="460"/>
      <c r="E415" s="460"/>
      <c r="F415" s="460"/>
      <c r="G415" s="460"/>
      <c r="I415" s="460"/>
    </row>
    <row r="416" spans="4:9" s="20" customFormat="1" x14ac:dyDescent="0.25">
      <c r="D416" s="460"/>
      <c r="E416" s="460"/>
      <c r="F416" s="460"/>
      <c r="G416" s="460"/>
      <c r="I416" s="460"/>
    </row>
    <row r="417" spans="4:9" s="20" customFormat="1" x14ac:dyDescent="0.25">
      <c r="D417" s="460"/>
      <c r="E417" s="460"/>
      <c r="F417" s="460"/>
      <c r="G417" s="460"/>
      <c r="I417" s="460"/>
    </row>
    <row r="418" spans="4:9" s="20" customFormat="1" x14ac:dyDescent="0.25">
      <c r="D418" s="460"/>
      <c r="E418" s="460"/>
      <c r="F418" s="460"/>
      <c r="G418" s="460"/>
      <c r="I418" s="460"/>
    </row>
    <row r="419" spans="4:9" s="20" customFormat="1" x14ac:dyDescent="0.25">
      <c r="D419" s="460"/>
      <c r="E419" s="460"/>
      <c r="F419" s="460"/>
      <c r="G419" s="460"/>
      <c r="I419" s="460"/>
    </row>
    <row r="420" spans="4:9" s="20" customFormat="1" x14ac:dyDescent="0.25">
      <c r="D420" s="460"/>
      <c r="E420" s="460"/>
      <c r="F420" s="460"/>
      <c r="G420" s="460"/>
      <c r="I420" s="460"/>
    </row>
    <row r="421" spans="4:9" s="20" customFormat="1" x14ac:dyDescent="0.25">
      <c r="D421" s="460"/>
      <c r="E421" s="460"/>
      <c r="F421" s="460"/>
      <c r="G421" s="460"/>
      <c r="I421" s="460"/>
    </row>
    <row r="422" spans="4:9" s="20" customFormat="1" x14ac:dyDescent="0.25">
      <c r="D422" s="460"/>
      <c r="E422" s="460"/>
      <c r="F422" s="460"/>
      <c r="G422" s="460"/>
      <c r="I422" s="460"/>
    </row>
    <row r="423" spans="4:9" s="20" customFormat="1" x14ac:dyDescent="0.25">
      <c r="D423" s="460"/>
      <c r="E423" s="460"/>
      <c r="F423" s="460"/>
      <c r="G423" s="460"/>
      <c r="I423" s="460"/>
    </row>
    <row r="424" spans="4:9" s="20" customFormat="1" x14ac:dyDescent="0.25">
      <c r="D424" s="460"/>
      <c r="E424" s="460"/>
      <c r="F424" s="460"/>
      <c r="G424" s="460"/>
      <c r="I424" s="460"/>
    </row>
    <row r="425" spans="4:9" s="20" customFormat="1" x14ac:dyDescent="0.25">
      <c r="D425" s="460"/>
      <c r="E425" s="460"/>
      <c r="F425" s="460"/>
      <c r="G425" s="460"/>
      <c r="I425" s="460"/>
    </row>
    <row r="426" spans="4:9" s="20" customFormat="1" x14ac:dyDescent="0.25">
      <c r="D426" s="460"/>
      <c r="E426" s="460"/>
      <c r="F426" s="460"/>
      <c r="G426" s="460"/>
      <c r="I426" s="460"/>
    </row>
    <row r="427" spans="4:9" s="20" customFormat="1" x14ac:dyDescent="0.25">
      <c r="D427" s="460"/>
      <c r="E427" s="460"/>
      <c r="F427" s="460"/>
      <c r="G427" s="460"/>
      <c r="I427" s="460"/>
    </row>
    <row r="428" spans="4:9" s="20" customFormat="1" x14ac:dyDescent="0.25">
      <c r="D428" s="460"/>
      <c r="E428" s="460"/>
      <c r="F428" s="460"/>
      <c r="G428" s="460"/>
      <c r="I428" s="460"/>
    </row>
    <row r="429" spans="4:9" s="20" customFormat="1" x14ac:dyDescent="0.25">
      <c r="D429" s="460"/>
      <c r="E429" s="460"/>
      <c r="F429" s="460"/>
      <c r="G429" s="460"/>
      <c r="I429" s="460"/>
    </row>
    <row r="430" spans="4:9" s="20" customFormat="1" x14ac:dyDescent="0.25">
      <c r="D430" s="460"/>
      <c r="E430" s="460"/>
      <c r="F430" s="460"/>
      <c r="G430" s="460"/>
      <c r="I430" s="460"/>
    </row>
    <row r="431" spans="4:9" s="20" customFormat="1" x14ac:dyDescent="0.25">
      <c r="D431" s="460"/>
      <c r="E431" s="460"/>
      <c r="F431" s="460"/>
      <c r="G431" s="460"/>
      <c r="I431" s="460"/>
    </row>
    <row r="432" spans="4:9" s="20" customFormat="1" x14ac:dyDescent="0.25">
      <c r="D432" s="460"/>
      <c r="E432" s="460"/>
      <c r="F432" s="460"/>
      <c r="G432" s="460"/>
      <c r="I432" s="460"/>
    </row>
    <row r="433" spans="4:9" s="20" customFormat="1" x14ac:dyDescent="0.25">
      <c r="D433" s="460"/>
      <c r="E433" s="460"/>
      <c r="F433" s="460"/>
      <c r="G433" s="460"/>
      <c r="I433" s="460"/>
    </row>
    <row r="434" spans="4:9" s="20" customFormat="1" x14ac:dyDescent="0.25">
      <c r="D434" s="460"/>
      <c r="E434" s="460"/>
      <c r="F434" s="460"/>
      <c r="G434" s="460"/>
      <c r="I434" s="460"/>
    </row>
    <row r="435" spans="4:9" s="20" customFormat="1" x14ac:dyDescent="0.25">
      <c r="D435" s="460"/>
      <c r="E435" s="460"/>
      <c r="F435" s="460"/>
      <c r="G435" s="460"/>
      <c r="I435" s="460"/>
    </row>
    <row r="436" spans="4:9" s="20" customFormat="1" x14ac:dyDescent="0.25">
      <c r="D436" s="460"/>
      <c r="E436" s="460"/>
      <c r="F436" s="460"/>
      <c r="G436" s="460"/>
      <c r="I436" s="460"/>
    </row>
    <row r="437" spans="4:9" s="20" customFormat="1" x14ac:dyDescent="0.25">
      <c r="D437" s="460"/>
      <c r="E437" s="460"/>
      <c r="F437" s="460"/>
      <c r="G437" s="460"/>
      <c r="I437" s="460"/>
    </row>
    <row r="438" spans="4:9" s="20" customFormat="1" x14ac:dyDescent="0.25">
      <c r="D438" s="460"/>
      <c r="E438" s="460"/>
      <c r="F438" s="460"/>
      <c r="G438" s="460"/>
      <c r="I438" s="460"/>
    </row>
    <row r="439" spans="4:9" s="20" customFormat="1" x14ac:dyDescent="0.25">
      <c r="D439" s="460"/>
      <c r="E439" s="460"/>
      <c r="F439" s="460"/>
      <c r="G439" s="460"/>
      <c r="I439" s="460"/>
    </row>
    <row r="440" spans="4:9" s="20" customFormat="1" x14ac:dyDescent="0.25">
      <c r="D440" s="460"/>
      <c r="E440" s="460"/>
      <c r="F440" s="460"/>
      <c r="G440" s="460"/>
      <c r="I440" s="460"/>
    </row>
    <row r="441" spans="4:9" s="20" customFormat="1" x14ac:dyDescent="0.25">
      <c r="D441" s="460"/>
      <c r="E441" s="460"/>
      <c r="F441" s="460"/>
      <c r="G441" s="460"/>
      <c r="I441" s="460"/>
    </row>
    <row r="442" spans="4:9" s="20" customFormat="1" x14ac:dyDescent="0.25">
      <c r="D442" s="460"/>
      <c r="E442" s="460"/>
      <c r="F442" s="460"/>
      <c r="G442" s="460"/>
      <c r="I442" s="460"/>
    </row>
    <row r="443" spans="4:9" s="20" customFormat="1" x14ac:dyDescent="0.25">
      <c r="D443" s="460"/>
      <c r="E443" s="460"/>
      <c r="F443" s="460"/>
      <c r="G443" s="460"/>
      <c r="I443" s="460"/>
    </row>
    <row r="444" spans="4:9" s="20" customFormat="1" x14ac:dyDescent="0.25">
      <c r="D444" s="460"/>
      <c r="E444" s="460"/>
      <c r="F444" s="460"/>
      <c r="G444" s="460"/>
      <c r="I444" s="460"/>
    </row>
    <row r="445" spans="4:9" s="20" customFormat="1" x14ac:dyDescent="0.25">
      <c r="D445" s="460"/>
      <c r="E445" s="460"/>
      <c r="F445" s="460"/>
      <c r="G445" s="460"/>
      <c r="I445" s="460"/>
    </row>
    <row r="446" spans="4:9" s="20" customFormat="1" x14ac:dyDescent="0.25">
      <c r="D446" s="460"/>
      <c r="E446" s="460"/>
      <c r="F446" s="460"/>
      <c r="G446" s="460"/>
      <c r="I446" s="460"/>
    </row>
    <row r="447" spans="4:9" s="20" customFormat="1" x14ac:dyDescent="0.25">
      <c r="D447" s="460"/>
      <c r="E447" s="460"/>
      <c r="F447" s="460"/>
      <c r="G447" s="460"/>
      <c r="I447" s="460"/>
    </row>
    <row r="448" spans="4:9" s="20" customFormat="1" x14ac:dyDescent="0.25">
      <c r="D448" s="460"/>
      <c r="E448" s="460"/>
      <c r="F448" s="460"/>
      <c r="G448" s="460"/>
      <c r="I448" s="460"/>
    </row>
    <row r="449" spans="4:9" s="20" customFormat="1" x14ac:dyDescent="0.25">
      <c r="D449" s="460"/>
      <c r="E449" s="460"/>
      <c r="F449" s="460"/>
      <c r="G449" s="460"/>
      <c r="I449" s="460"/>
    </row>
    <row r="450" spans="4:9" s="20" customFormat="1" x14ac:dyDescent="0.25">
      <c r="D450" s="460"/>
      <c r="E450" s="460"/>
      <c r="F450" s="460"/>
      <c r="G450" s="460"/>
      <c r="I450" s="460"/>
    </row>
    <row r="451" spans="4:9" s="20" customFormat="1" x14ac:dyDescent="0.25">
      <c r="D451" s="460"/>
      <c r="E451" s="460"/>
      <c r="F451" s="460"/>
      <c r="G451" s="460"/>
      <c r="I451" s="460"/>
    </row>
    <row r="452" spans="4:9" s="20" customFormat="1" x14ac:dyDescent="0.25">
      <c r="D452" s="460"/>
      <c r="E452" s="460"/>
      <c r="F452" s="460"/>
      <c r="G452" s="460"/>
      <c r="I452" s="460"/>
    </row>
    <row r="453" spans="4:9" s="20" customFormat="1" x14ac:dyDescent="0.25">
      <c r="D453" s="460"/>
      <c r="E453" s="460"/>
      <c r="F453" s="460"/>
      <c r="G453" s="460"/>
      <c r="I453" s="460"/>
    </row>
    <row r="454" spans="4:9" s="20" customFormat="1" x14ac:dyDescent="0.25">
      <c r="D454" s="460"/>
      <c r="E454" s="460"/>
      <c r="F454" s="460"/>
      <c r="G454" s="460"/>
      <c r="I454" s="460"/>
    </row>
    <row r="455" spans="4:9" s="20" customFormat="1" x14ac:dyDescent="0.25">
      <c r="D455" s="460"/>
      <c r="E455" s="460"/>
      <c r="F455" s="460"/>
      <c r="G455" s="460"/>
      <c r="I455" s="460"/>
    </row>
    <row r="456" spans="4:9" s="20" customFormat="1" x14ac:dyDescent="0.25">
      <c r="D456" s="460"/>
      <c r="E456" s="460"/>
      <c r="F456" s="460"/>
      <c r="G456" s="460"/>
      <c r="I456" s="460"/>
    </row>
    <row r="457" spans="4:9" s="20" customFormat="1" x14ac:dyDescent="0.25">
      <c r="D457" s="460"/>
      <c r="E457" s="460"/>
      <c r="F457" s="460"/>
      <c r="G457" s="460"/>
      <c r="I457" s="460"/>
    </row>
    <row r="458" spans="4:9" s="20" customFormat="1" x14ac:dyDescent="0.25">
      <c r="D458" s="460"/>
      <c r="E458" s="460"/>
      <c r="F458" s="460"/>
      <c r="G458" s="460"/>
      <c r="I458" s="460"/>
    </row>
    <row r="459" spans="4:9" s="20" customFormat="1" x14ac:dyDescent="0.25">
      <c r="D459" s="460"/>
      <c r="E459" s="460"/>
      <c r="F459" s="460"/>
      <c r="G459" s="460"/>
      <c r="I459" s="460"/>
    </row>
    <row r="460" spans="4:9" s="20" customFormat="1" x14ac:dyDescent="0.25">
      <c r="D460" s="460"/>
      <c r="E460" s="460"/>
      <c r="F460" s="460"/>
      <c r="G460" s="460"/>
      <c r="I460" s="460"/>
    </row>
    <row r="461" spans="4:9" s="20" customFormat="1" x14ac:dyDescent="0.25">
      <c r="D461" s="460"/>
      <c r="E461" s="460"/>
      <c r="F461" s="460"/>
      <c r="G461" s="460"/>
      <c r="I461" s="460"/>
    </row>
    <row r="462" spans="4:9" s="20" customFormat="1" x14ac:dyDescent="0.25">
      <c r="D462" s="460"/>
      <c r="E462" s="460"/>
      <c r="F462" s="460"/>
      <c r="G462" s="460"/>
      <c r="I462" s="460"/>
    </row>
    <row r="463" spans="4:9" s="20" customFormat="1" x14ac:dyDescent="0.25">
      <c r="D463" s="460"/>
      <c r="E463" s="460"/>
      <c r="F463" s="460"/>
      <c r="G463" s="460"/>
      <c r="I463" s="460"/>
    </row>
    <row r="464" spans="4:9" s="20" customFormat="1" x14ac:dyDescent="0.25">
      <c r="D464" s="460"/>
      <c r="E464" s="460"/>
      <c r="F464" s="460"/>
      <c r="G464" s="460"/>
      <c r="I464" s="460"/>
    </row>
    <row r="465" spans="4:9" s="20" customFormat="1" x14ac:dyDescent="0.25">
      <c r="D465" s="460"/>
      <c r="E465" s="460"/>
      <c r="F465" s="460"/>
      <c r="G465" s="460"/>
      <c r="I465" s="460"/>
    </row>
    <row r="466" spans="4:9" s="20" customFormat="1" x14ac:dyDescent="0.25">
      <c r="D466" s="460"/>
      <c r="E466" s="460"/>
      <c r="F466" s="460"/>
      <c r="G466" s="460"/>
      <c r="I466" s="460"/>
    </row>
    <row r="467" spans="4:9" s="20" customFormat="1" x14ac:dyDescent="0.25">
      <c r="D467" s="460"/>
      <c r="E467" s="460"/>
      <c r="F467" s="460"/>
      <c r="G467" s="460"/>
      <c r="I467" s="460"/>
    </row>
    <row r="468" spans="4:9" s="20" customFormat="1" x14ac:dyDescent="0.25">
      <c r="D468" s="460"/>
      <c r="E468" s="460"/>
      <c r="F468" s="460"/>
      <c r="G468" s="460"/>
      <c r="I468" s="460"/>
    </row>
    <row r="469" spans="4:9" s="20" customFormat="1" x14ac:dyDescent="0.25">
      <c r="D469" s="460"/>
      <c r="E469" s="460"/>
      <c r="F469" s="460"/>
      <c r="G469" s="460"/>
      <c r="I469" s="460"/>
    </row>
    <row r="470" spans="4:9" s="20" customFormat="1" x14ac:dyDescent="0.25">
      <c r="D470" s="460"/>
      <c r="E470" s="460"/>
      <c r="F470" s="460"/>
      <c r="G470" s="460"/>
      <c r="I470" s="460"/>
    </row>
    <row r="471" spans="4:9" s="20" customFormat="1" x14ac:dyDescent="0.25">
      <c r="D471" s="460"/>
      <c r="E471" s="460"/>
      <c r="F471" s="460"/>
      <c r="G471" s="460"/>
      <c r="I471" s="460"/>
    </row>
    <row r="472" spans="4:9" s="20" customFormat="1" x14ac:dyDescent="0.25">
      <c r="D472" s="460"/>
      <c r="E472" s="460"/>
      <c r="F472" s="460"/>
      <c r="G472" s="460"/>
      <c r="I472" s="460"/>
    </row>
    <row r="473" spans="4:9" s="20" customFormat="1" x14ac:dyDescent="0.25">
      <c r="D473" s="460"/>
      <c r="E473" s="460"/>
      <c r="F473" s="460"/>
      <c r="G473" s="460"/>
      <c r="I473" s="460"/>
    </row>
    <row r="474" spans="4:9" s="20" customFormat="1" x14ac:dyDescent="0.25">
      <c r="D474" s="460"/>
      <c r="E474" s="460"/>
      <c r="F474" s="460"/>
      <c r="G474" s="460"/>
      <c r="I474" s="460"/>
    </row>
    <row r="475" spans="4:9" s="20" customFormat="1" x14ac:dyDescent="0.25">
      <c r="D475" s="460"/>
      <c r="E475" s="460"/>
      <c r="F475" s="460"/>
      <c r="G475" s="460"/>
      <c r="I475" s="460"/>
    </row>
    <row r="476" spans="4:9" s="20" customFormat="1" x14ac:dyDescent="0.25">
      <c r="D476" s="460"/>
      <c r="E476" s="460"/>
      <c r="F476" s="460"/>
      <c r="G476" s="460"/>
      <c r="I476" s="460"/>
    </row>
    <row r="477" spans="4:9" s="20" customFormat="1" x14ac:dyDescent="0.25">
      <c r="D477" s="460"/>
      <c r="E477" s="460"/>
      <c r="F477" s="460"/>
      <c r="G477" s="460"/>
      <c r="I477" s="460"/>
    </row>
    <row r="478" spans="4:9" s="20" customFormat="1" x14ac:dyDescent="0.25">
      <c r="D478" s="460"/>
      <c r="E478" s="460"/>
      <c r="F478" s="460"/>
      <c r="G478" s="460"/>
      <c r="I478" s="460"/>
    </row>
    <row r="479" spans="4:9" s="20" customFormat="1" x14ac:dyDescent="0.25">
      <c r="D479" s="460"/>
      <c r="E479" s="460"/>
      <c r="F479" s="460"/>
      <c r="G479" s="460"/>
      <c r="I479" s="460"/>
    </row>
    <row r="480" spans="4:9" s="20" customFormat="1" x14ac:dyDescent="0.25">
      <c r="D480" s="460"/>
      <c r="E480" s="460"/>
      <c r="F480" s="460"/>
      <c r="G480" s="460"/>
      <c r="I480" s="460"/>
    </row>
    <row r="481" spans="4:9" s="20" customFormat="1" x14ac:dyDescent="0.25">
      <c r="D481" s="460"/>
      <c r="E481" s="460"/>
      <c r="F481" s="460"/>
      <c r="G481" s="460"/>
      <c r="I481" s="460"/>
    </row>
    <row r="482" spans="4:9" s="20" customFormat="1" x14ac:dyDescent="0.25">
      <c r="D482" s="460"/>
      <c r="E482" s="460"/>
      <c r="F482" s="460"/>
      <c r="G482" s="460"/>
      <c r="I482" s="460"/>
    </row>
  </sheetData>
  <sheetProtection sheet="1" objects="1" scenarios="1"/>
  <mergeCells count="3">
    <mergeCell ref="B15:E15"/>
    <mergeCell ref="A183:K183"/>
    <mergeCell ref="A184:G184"/>
  </mergeCells>
  <phoneticPr fontId="2" type="noConversion"/>
  <pageMargins left="0.75" right="0.75" top="0.75" bottom="0.5" header="0.5" footer="0.5"/>
  <pageSetup scale="75" orientation="landscape" r:id="rId1"/>
  <headerFooter alignWithMargins="0"/>
  <rowBreaks count="5" manualBreakCount="5">
    <brk id="63" max="16383" man="1"/>
    <brk id="123" max="16383" man="1"/>
    <brk id="180" max="16383" man="1"/>
    <brk id="236" max="16383" man="1"/>
    <brk id="303" max="16383" man="1"/>
  </rowBreaks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</sheetPr>
  <dimension ref="A1:BH568"/>
  <sheetViews>
    <sheetView zoomScale="85" zoomScaleNormal="75" zoomScaleSheetLayoutView="75" workbookViewId="0">
      <selection activeCell="A25" sqref="A25"/>
    </sheetView>
  </sheetViews>
  <sheetFormatPr defaultColWidth="9.1796875" defaultRowHeight="12.5" x14ac:dyDescent="0.25"/>
  <cols>
    <col min="1" max="1" width="3.81640625" style="9" customWidth="1"/>
    <col min="2" max="3" width="11.81640625" style="9" customWidth="1"/>
    <col min="4" max="4" width="11.81640625" customWidth="1"/>
    <col min="5" max="7" width="11.81640625" style="9" customWidth="1"/>
    <col min="8" max="8" width="11.81640625" customWidth="1"/>
    <col min="9" max="10" width="11.81640625" style="9" customWidth="1"/>
    <col min="11" max="11" width="11.81640625" customWidth="1"/>
    <col min="13" max="16" width="9.1796875" style="9"/>
    <col min="17" max="17" width="12.1796875" style="9" customWidth="1"/>
    <col min="18" max="18" width="11.26953125" style="9" customWidth="1"/>
    <col min="19" max="19" width="10.26953125" style="9" bestFit="1" customWidth="1"/>
    <col min="20" max="20" width="11.26953125" style="9" bestFit="1" customWidth="1"/>
    <col min="21" max="21" width="11" style="9" customWidth="1"/>
    <col min="22" max="22" width="12.54296875" style="9" customWidth="1"/>
    <col min="23" max="23" width="9.81640625" style="9" customWidth="1"/>
    <col min="24" max="60" width="9.1796875" style="20"/>
    <col min="61" max="16384" width="9.1796875" style="9"/>
  </cols>
  <sheetData>
    <row r="1" spans="1:23" ht="15.5" x14ac:dyDescent="0.35">
      <c r="A1" s="164" t="s">
        <v>536</v>
      </c>
      <c r="B1" s="157"/>
      <c r="C1" s="157"/>
      <c r="D1" s="157"/>
      <c r="E1" s="157"/>
      <c r="F1" s="157"/>
      <c r="G1" s="158"/>
      <c r="H1" s="151"/>
      <c r="I1" s="141"/>
      <c r="J1" s="141"/>
      <c r="L1" s="9"/>
      <c r="W1" s="20"/>
    </row>
    <row r="2" spans="1:23" ht="15.5" x14ac:dyDescent="0.35">
      <c r="A2" s="141"/>
      <c r="B2" s="141"/>
      <c r="C2" s="141"/>
      <c r="D2" s="141"/>
      <c r="E2" s="141"/>
      <c r="F2" s="141"/>
      <c r="G2" s="141"/>
      <c r="I2" s="141"/>
      <c r="J2" s="141"/>
      <c r="K2" s="141"/>
      <c r="L2" s="9"/>
      <c r="W2" s="20"/>
    </row>
    <row r="3" spans="1:23" ht="15.5" x14ac:dyDescent="0.35">
      <c r="A3" s="141"/>
      <c r="B3" s="141" t="s">
        <v>384</v>
      </c>
      <c r="C3" s="141"/>
      <c r="D3" s="146"/>
      <c r="E3" s="146"/>
      <c r="F3" s="146"/>
      <c r="G3" s="146"/>
      <c r="I3" s="141"/>
      <c r="J3" s="146"/>
      <c r="K3" s="141"/>
      <c r="L3" s="9"/>
      <c r="W3" s="20"/>
    </row>
    <row r="4" spans="1:23" ht="15.5" x14ac:dyDescent="0.35">
      <c r="A4" s="141"/>
      <c r="B4" s="141" t="s">
        <v>529</v>
      </c>
      <c r="C4" s="141"/>
      <c r="E4" s="146" t="s">
        <v>3</v>
      </c>
      <c r="F4" s="146" t="s">
        <v>4</v>
      </c>
      <c r="G4" s="146"/>
      <c r="I4" s="141"/>
      <c r="J4" s="146" t="s">
        <v>5</v>
      </c>
      <c r="K4" s="141"/>
      <c r="L4" s="9"/>
      <c r="W4" s="20"/>
    </row>
    <row r="5" spans="1:23" ht="15.5" x14ac:dyDescent="0.35">
      <c r="A5" s="141"/>
      <c r="B5" s="141" t="s">
        <v>530</v>
      </c>
      <c r="C5" s="141" t="s">
        <v>2</v>
      </c>
      <c r="E5" s="146">
        <v>10</v>
      </c>
      <c r="F5" s="146">
        <v>1</v>
      </c>
      <c r="G5" s="146"/>
      <c r="I5" s="146"/>
      <c r="J5" s="177">
        <f>'Rate Classifications'!N39*E5*F5</f>
        <v>0</v>
      </c>
      <c r="K5" s="141"/>
      <c r="L5" s="9"/>
      <c r="W5" s="20"/>
    </row>
    <row r="6" spans="1:23" ht="15.5" x14ac:dyDescent="0.35">
      <c r="A6" s="141"/>
      <c r="B6" s="141"/>
      <c r="C6" s="141"/>
      <c r="E6" s="146"/>
      <c r="F6" s="146"/>
      <c r="G6" s="146"/>
      <c r="I6" s="146"/>
      <c r="J6" s="177"/>
      <c r="K6" s="141"/>
      <c r="L6" s="9"/>
      <c r="W6" s="20"/>
    </row>
    <row r="7" spans="1:23" ht="15.5" x14ac:dyDescent="0.35">
      <c r="A7" s="141"/>
      <c r="B7" s="141"/>
      <c r="C7" s="141"/>
      <c r="E7" s="146"/>
      <c r="F7" s="146"/>
      <c r="G7" s="146"/>
      <c r="I7" s="146"/>
      <c r="J7" s="175"/>
      <c r="K7" s="141"/>
      <c r="L7" s="9"/>
      <c r="W7" s="20"/>
    </row>
    <row r="8" spans="1:23" ht="15.5" x14ac:dyDescent="0.35">
      <c r="A8" s="141"/>
      <c r="B8" s="141" t="s">
        <v>531</v>
      </c>
      <c r="C8" s="141"/>
      <c r="E8" s="146"/>
      <c r="F8" s="146"/>
      <c r="G8" s="146"/>
      <c r="I8" s="146"/>
      <c r="J8" s="175"/>
      <c r="K8" s="141"/>
      <c r="L8" s="9"/>
      <c r="O8" s="44"/>
      <c r="W8" s="20"/>
    </row>
    <row r="9" spans="1:23" ht="15.5" x14ac:dyDescent="0.35">
      <c r="A9" s="141"/>
      <c r="B9" s="141" t="s">
        <v>532</v>
      </c>
      <c r="C9" s="141" t="s">
        <v>2</v>
      </c>
      <c r="E9" s="146">
        <v>8</v>
      </c>
      <c r="F9" s="146">
        <v>1</v>
      </c>
      <c r="G9" s="146"/>
      <c r="I9" s="146"/>
      <c r="J9" s="177">
        <f>'Rate Classifications'!$L$39*E9*F9</f>
        <v>0</v>
      </c>
      <c r="K9" s="141"/>
      <c r="L9" s="9"/>
      <c r="O9" s="45"/>
      <c r="W9" s="20"/>
    </row>
    <row r="10" spans="1:23" ht="15.5" x14ac:dyDescent="0.35">
      <c r="A10" s="141"/>
      <c r="B10" s="141"/>
      <c r="C10" s="141" t="s">
        <v>2</v>
      </c>
      <c r="E10" s="146">
        <v>2</v>
      </c>
      <c r="F10" s="146">
        <v>1.5</v>
      </c>
      <c r="G10" s="146"/>
      <c r="I10" s="146"/>
      <c r="J10" s="177">
        <f>'Rate Classifications'!$L$39*F10*E10</f>
        <v>0</v>
      </c>
      <c r="K10" s="141"/>
      <c r="L10" s="9"/>
      <c r="O10" s="45"/>
      <c r="W10" s="20"/>
    </row>
    <row r="11" spans="1:23" ht="15.5" x14ac:dyDescent="0.35">
      <c r="A11" s="141"/>
      <c r="B11" s="141"/>
      <c r="C11" s="141"/>
      <c r="E11" s="146"/>
      <c r="F11" s="146"/>
      <c r="G11" s="173"/>
      <c r="H11" s="187"/>
      <c r="I11" s="173"/>
      <c r="J11" s="176"/>
      <c r="K11" s="172"/>
      <c r="L11" s="9"/>
      <c r="O11" s="44"/>
      <c r="W11" s="20"/>
    </row>
    <row r="12" spans="1:23" ht="15.5" x14ac:dyDescent="0.35">
      <c r="A12" s="141"/>
      <c r="B12" s="141"/>
      <c r="C12" s="141"/>
      <c r="E12" s="146"/>
      <c r="F12" s="146"/>
      <c r="G12" s="146"/>
      <c r="I12" s="146" t="s">
        <v>5</v>
      </c>
      <c r="J12" s="177">
        <f>SUM(J5,J9:J10)</f>
        <v>0</v>
      </c>
      <c r="K12" s="141" t="s">
        <v>8</v>
      </c>
      <c r="L12" s="9"/>
      <c r="O12" s="44"/>
      <c r="W12" s="20"/>
    </row>
    <row r="13" spans="1:23" ht="15.5" x14ac:dyDescent="0.35">
      <c r="A13" s="141"/>
      <c r="B13" s="141"/>
      <c r="C13" s="141"/>
      <c r="E13" s="146"/>
      <c r="F13" s="146"/>
      <c r="G13" s="146"/>
      <c r="I13" s="146"/>
      <c r="J13" s="177"/>
      <c r="K13" s="141"/>
      <c r="L13" s="9"/>
      <c r="O13" s="44"/>
      <c r="W13" s="20"/>
    </row>
    <row r="14" spans="1:23" ht="15.5" x14ac:dyDescent="0.35">
      <c r="A14" s="141"/>
      <c r="B14" s="141" t="s">
        <v>383</v>
      </c>
      <c r="C14" s="141"/>
      <c r="E14" s="146"/>
      <c r="F14" s="146"/>
      <c r="G14" s="146"/>
      <c r="I14" s="146"/>
      <c r="J14" s="175"/>
      <c r="K14" s="141"/>
      <c r="L14" s="9"/>
      <c r="O14" s="44"/>
      <c r="W14" s="20"/>
    </row>
    <row r="15" spans="1:23" ht="15.5" x14ac:dyDescent="0.35">
      <c r="A15" s="141"/>
      <c r="B15" s="141" t="s">
        <v>533</v>
      </c>
      <c r="C15" s="141"/>
      <c r="E15" s="146" t="s">
        <v>10</v>
      </c>
      <c r="F15" s="146" t="s">
        <v>11</v>
      </c>
      <c r="G15" s="146"/>
      <c r="I15" s="146"/>
      <c r="J15" s="175"/>
      <c r="K15" s="141"/>
      <c r="L15" s="9"/>
      <c r="W15" s="20"/>
    </row>
    <row r="16" spans="1:23" ht="15.5" x14ac:dyDescent="0.35">
      <c r="A16" s="141"/>
      <c r="B16" s="141"/>
      <c r="C16" s="141"/>
      <c r="E16" s="146">
        <v>2</v>
      </c>
      <c r="F16" s="146" t="s">
        <v>144</v>
      </c>
      <c r="G16" s="146"/>
      <c r="I16" s="146"/>
      <c r="J16" s="177">
        <f>E16*'Rate Classifications'!F42</f>
        <v>72</v>
      </c>
      <c r="K16" s="141"/>
      <c r="L16" s="9"/>
      <c r="W16" s="20"/>
    </row>
    <row r="17" spans="1:23" ht="15.5" x14ac:dyDescent="0.35">
      <c r="A17" s="141"/>
      <c r="B17" s="141"/>
      <c r="C17" s="141"/>
      <c r="E17" s="146"/>
      <c r="F17" s="146"/>
      <c r="G17" s="146"/>
      <c r="I17" s="146"/>
      <c r="J17" s="175"/>
      <c r="K17" s="141"/>
      <c r="L17" s="9"/>
      <c r="W17" s="20"/>
    </row>
    <row r="18" spans="1:23" ht="15.5" x14ac:dyDescent="0.35">
      <c r="A18" s="141"/>
      <c r="B18" s="141" t="s">
        <v>534</v>
      </c>
      <c r="C18" s="141"/>
      <c r="E18" s="146" t="s">
        <v>13</v>
      </c>
      <c r="F18" s="146" t="s">
        <v>14</v>
      </c>
      <c r="G18" s="146" t="s">
        <v>15</v>
      </c>
      <c r="I18" s="146"/>
      <c r="J18" s="175"/>
      <c r="K18" s="141"/>
      <c r="L18" s="9"/>
      <c r="W18" s="20"/>
    </row>
    <row r="19" spans="1:23" ht="15.5" x14ac:dyDescent="0.35">
      <c r="A19" s="141"/>
      <c r="B19" s="141" t="s">
        <v>532</v>
      </c>
      <c r="C19" s="141" t="s">
        <v>12</v>
      </c>
      <c r="E19" s="390">
        <v>0</v>
      </c>
      <c r="F19" s="146" t="s">
        <v>144</v>
      </c>
      <c r="G19" s="146">
        <v>1</v>
      </c>
      <c r="I19" s="146"/>
      <c r="J19" s="177">
        <f>E19*'Rate Classifications'!F43*G19</f>
        <v>0</v>
      </c>
      <c r="K19" s="141"/>
      <c r="L19" s="9"/>
      <c r="W19" s="20"/>
    </row>
    <row r="20" spans="1:23" ht="15.5" x14ac:dyDescent="0.35">
      <c r="A20" s="141"/>
      <c r="B20" s="141"/>
      <c r="C20" s="141"/>
      <c r="E20" s="146"/>
      <c r="F20" s="146"/>
      <c r="G20" s="173"/>
      <c r="H20" s="187"/>
      <c r="I20" s="173"/>
      <c r="J20" s="176"/>
      <c r="K20" s="172"/>
      <c r="L20" s="9"/>
      <c r="S20" s="23" t="s">
        <v>115</v>
      </c>
      <c r="U20" s="15" t="s">
        <v>116</v>
      </c>
      <c r="V20" s="23" t="s">
        <v>22</v>
      </c>
      <c r="W20" s="20"/>
    </row>
    <row r="21" spans="1:23" ht="15.5" x14ac:dyDescent="0.35">
      <c r="A21" s="141"/>
      <c r="B21" s="141"/>
      <c r="C21" s="141"/>
      <c r="E21" s="146"/>
      <c r="F21" s="146"/>
      <c r="G21" s="146"/>
      <c r="I21" s="146" t="s">
        <v>5</v>
      </c>
      <c r="J21" s="177">
        <f>J16+J19</f>
        <v>72</v>
      </c>
      <c r="K21" s="141" t="s">
        <v>8</v>
      </c>
      <c r="L21" s="9"/>
      <c r="W21" s="20"/>
    </row>
    <row r="22" spans="1:23" ht="15.5" x14ac:dyDescent="0.35">
      <c r="A22" s="141"/>
      <c r="B22" s="141"/>
      <c r="C22" s="141"/>
      <c r="E22" s="146"/>
      <c r="F22" s="146"/>
      <c r="G22" s="146"/>
      <c r="I22" s="146"/>
      <c r="J22" s="175"/>
      <c r="K22" s="141"/>
      <c r="L22" s="9"/>
      <c r="M22" s="9" t="s">
        <v>498</v>
      </c>
      <c r="S22" s="44">
        <f>J30</f>
        <v>0</v>
      </c>
      <c r="T22" s="15" t="s">
        <v>60</v>
      </c>
      <c r="U22" s="16">
        <f>IF('TC 66-204 page 2'!F$28&gt;0,'TC 66-204 page 2'!F$28,0)</f>
        <v>0</v>
      </c>
      <c r="V22" s="174">
        <f>S22*U22</f>
        <v>0</v>
      </c>
      <c r="W22" s="20"/>
    </row>
    <row r="23" spans="1:23" ht="15.5" x14ac:dyDescent="0.35">
      <c r="A23" s="141"/>
      <c r="B23" s="141" t="s">
        <v>528</v>
      </c>
      <c r="C23" s="141"/>
      <c r="E23" s="146"/>
      <c r="F23" s="146"/>
      <c r="G23" s="146"/>
      <c r="I23" s="146"/>
      <c r="J23" s="175"/>
      <c r="K23" s="141"/>
      <c r="L23" s="9"/>
      <c r="M23" s="9" t="s">
        <v>499</v>
      </c>
      <c r="S23" s="44">
        <f>J37</f>
        <v>0</v>
      </c>
      <c r="T23" s="15" t="s">
        <v>60</v>
      </c>
      <c r="U23" s="16">
        <f>IF('TC 66-204 page 2'!G$28&gt;0,'TC 66-204 page 2'!G$28,0)</f>
        <v>0</v>
      </c>
      <c r="V23" s="174">
        <f>S23*U23</f>
        <v>0</v>
      </c>
      <c r="W23" s="20"/>
    </row>
    <row r="24" spans="1:23" ht="15.5" x14ac:dyDescent="0.35">
      <c r="A24" s="141"/>
      <c r="B24" s="141" t="s">
        <v>535</v>
      </c>
      <c r="C24" s="141"/>
      <c r="E24" s="146" t="s">
        <v>16</v>
      </c>
      <c r="F24" s="146" t="s">
        <v>17</v>
      </c>
      <c r="G24" s="146" t="s">
        <v>18</v>
      </c>
      <c r="I24" s="146"/>
      <c r="J24" s="175"/>
      <c r="K24" s="141"/>
      <c r="L24" s="9"/>
      <c r="M24" s="9" t="s">
        <v>500</v>
      </c>
      <c r="S24" s="44">
        <f>J44</f>
        <v>0</v>
      </c>
      <c r="T24" s="15" t="s">
        <v>119</v>
      </c>
      <c r="U24" s="16">
        <f>IF('TC 66-204 page 2'!I$28&gt;0,'TC 66-204 page 2'!I$28,0)</f>
        <v>0</v>
      </c>
      <c r="V24" s="174">
        <f>S24*U24</f>
        <v>0</v>
      </c>
      <c r="W24" s="20"/>
    </row>
    <row r="25" spans="1:23" ht="15.5" x14ac:dyDescent="0.35">
      <c r="A25" s="141"/>
      <c r="B25" s="141"/>
      <c r="C25" s="141"/>
      <c r="E25" s="390">
        <v>0</v>
      </c>
      <c r="F25" s="146" t="s">
        <v>144</v>
      </c>
      <c r="G25" s="146">
        <v>1</v>
      </c>
      <c r="I25" s="146"/>
      <c r="J25" s="177">
        <f>E25*'Rate Classifications'!F45*G25</f>
        <v>0</v>
      </c>
      <c r="K25" s="141"/>
      <c r="L25" s="153"/>
      <c r="M25" s="9" t="s">
        <v>501</v>
      </c>
      <c r="S25" s="44">
        <f>J51</f>
        <v>0</v>
      </c>
      <c r="T25" s="15" t="s">
        <v>62</v>
      </c>
      <c r="U25" s="16">
        <f>IF('TC 66-204 page 2'!J$28&gt;0,'TC 66-204 page 2'!J$28,0)</f>
        <v>0</v>
      </c>
      <c r="V25" s="174">
        <f t="shared" ref="V25:V30" si="0">S25*U25</f>
        <v>0</v>
      </c>
      <c r="W25" s="20"/>
    </row>
    <row r="26" spans="1:23" ht="15.5" x14ac:dyDescent="0.35">
      <c r="A26" s="141"/>
      <c r="B26" s="141"/>
      <c r="C26" s="141"/>
      <c r="E26" s="146"/>
      <c r="F26" s="146"/>
      <c r="G26" s="146"/>
      <c r="I26" s="146"/>
      <c r="J26" s="175"/>
      <c r="K26" s="141"/>
      <c r="L26" s="153"/>
      <c r="M26" s="9" t="s">
        <v>502</v>
      </c>
      <c r="S26" s="44">
        <f>J58</f>
        <v>0</v>
      </c>
      <c r="T26" s="15" t="s">
        <v>62</v>
      </c>
      <c r="U26" s="16">
        <f>IF('TC 66-204 page 2'!K$28&gt;0,'TC 66-204 page 2'!K$28,0)</f>
        <v>0</v>
      </c>
      <c r="V26" s="174">
        <f t="shared" si="0"/>
        <v>0</v>
      </c>
      <c r="W26" s="20"/>
    </row>
    <row r="27" spans="1:23" ht="15.5" x14ac:dyDescent="0.35">
      <c r="A27" s="666" t="s">
        <v>456</v>
      </c>
      <c r="B27" s="666"/>
      <c r="C27" s="141"/>
      <c r="E27" s="146"/>
      <c r="F27" s="146"/>
      <c r="G27" s="146"/>
      <c r="I27" s="146"/>
      <c r="J27" s="175"/>
      <c r="K27" s="141"/>
      <c r="L27" s="9"/>
      <c r="M27" s="9" t="s">
        <v>503</v>
      </c>
      <c r="S27" s="44">
        <f>J65</f>
        <v>0</v>
      </c>
      <c r="T27" s="15" t="s">
        <v>62</v>
      </c>
      <c r="U27" s="16">
        <f>IF('TC 66-204 page 2'!L$28&gt;0,'TC 66-204 page 2'!L$28,0)</f>
        <v>0</v>
      </c>
      <c r="V27" s="174">
        <f t="shared" si="0"/>
        <v>0</v>
      </c>
      <c r="W27" s="20"/>
    </row>
    <row r="28" spans="1:23" ht="15.5" x14ac:dyDescent="0.35">
      <c r="A28" s="141"/>
      <c r="B28" s="141" t="s">
        <v>380</v>
      </c>
      <c r="C28" s="141"/>
      <c r="E28" s="146"/>
      <c r="F28" s="147"/>
      <c r="G28" s="147">
        <f>J12</f>
        <v>0</v>
      </c>
      <c r="I28" s="146"/>
      <c r="J28" s="175"/>
      <c r="K28" s="141"/>
      <c r="L28" s="9"/>
      <c r="M28" s="9" t="s">
        <v>504</v>
      </c>
      <c r="S28" s="44">
        <f>J72</f>
        <v>0</v>
      </c>
      <c r="T28" s="15" t="s">
        <v>62</v>
      </c>
      <c r="U28" s="16">
        <f>IF('TC 66-204 page 2'!M$28&gt;0,'TC 66-204 page 2'!M$28,0)</f>
        <v>0</v>
      </c>
      <c r="V28" s="174">
        <f t="shared" si="0"/>
        <v>0</v>
      </c>
      <c r="W28" s="20"/>
    </row>
    <row r="29" spans="1:23" ht="15.5" x14ac:dyDescent="0.35">
      <c r="A29" s="141"/>
      <c r="B29" s="141" t="s">
        <v>381</v>
      </c>
      <c r="C29" s="141"/>
      <c r="E29" s="146"/>
      <c r="F29" s="146"/>
      <c r="G29" s="147">
        <f>J21</f>
        <v>72</v>
      </c>
      <c r="I29" s="146" t="s">
        <v>22</v>
      </c>
      <c r="J29" s="177">
        <f>SUM(G28:G30)</f>
        <v>72</v>
      </c>
      <c r="K29" s="141"/>
      <c r="L29" s="9"/>
      <c r="M29" s="9" t="s">
        <v>505</v>
      </c>
      <c r="S29" s="44">
        <f>J79</f>
        <v>0</v>
      </c>
      <c r="T29" s="15" t="s">
        <v>62</v>
      </c>
      <c r="U29" s="16">
        <f>IF('TC 66-204 page 2'!N$28&gt;0,'TC 66-204 page 2'!N$28,0)</f>
        <v>0</v>
      </c>
      <c r="V29" s="174">
        <f t="shared" si="0"/>
        <v>0</v>
      </c>
      <c r="W29" s="20"/>
    </row>
    <row r="30" spans="1:23" ht="15.5" x14ac:dyDescent="0.35">
      <c r="A30" s="141"/>
      <c r="B30" s="141" t="s">
        <v>382</v>
      </c>
      <c r="C30" s="141"/>
      <c r="E30" s="146"/>
      <c r="F30" s="146"/>
      <c r="G30" s="147">
        <f>J25</f>
        <v>0</v>
      </c>
      <c r="I30" s="181" t="s">
        <v>14</v>
      </c>
      <c r="J30" s="178">
        <f>IF(E25=0,0,J29/'Rate Classifications'!O54)</f>
        <v>0</v>
      </c>
      <c r="K30" s="141" t="s">
        <v>60</v>
      </c>
      <c r="L30" s="9"/>
      <c r="M30" s="9" t="s">
        <v>506</v>
      </c>
      <c r="S30" s="44">
        <f>J86</f>
        <v>0</v>
      </c>
      <c r="T30" s="15" t="s">
        <v>62</v>
      </c>
      <c r="U30" s="16">
        <f>IF('TC 66-204 page 2'!O$28&gt;0,'TC 66-204 page 2'!O$28,0)</f>
        <v>0</v>
      </c>
      <c r="V30" s="174">
        <f t="shared" si="0"/>
        <v>0</v>
      </c>
      <c r="W30" s="20"/>
    </row>
    <row r="31" spans="1:23" ht="15.5" x14ac:dyDescent="0.35">
      <c r="A31" s="141"/>
      <c r="B31" s="141"/>
      <c r="C31" s="141"/>
      <c r="E31" s="146"/>
      <c r="F31" s="146"/>
      <c r="G31" s="147"/>
      <c r="I31" s="151"/>
      <c r="J31" s="152"/>
      <c r="K31" s="141"/>
      <c r="L31" s="9"/>
      <c r="M31" s="9" t="s">
        <v>508</v>
      </c>
      <c r="S31" s="44">
        <f>J93</f>
        <v>0</v>
      </c>
      <c r="T31" s="15" t="s">
        <v>62</v>
      </c>
      <c r="U31" s="16">
        <f>IF('TC 66-204 page 2'!P$28&gt;0,'TC 66-204 page 2'!P$28,0)</f>
        <v>0</v>
      </c>
      <c r="V31" s="174">
        <f t="shared" ref="V31:V36" si="1">S31*U31</f>
        <v>0</v>
      </c>
      <c r="W31" s="20"/>
    </row>
    <row r="32" spans="1:23" ht="15.5" x14ac:dyDescent="0.35">
      <c r="A32" s="141"/>
      <c r="B32" s="141"/>
      <c r="C32" s="141"/>
      <c r="D32" s="146"/>
      <c r="E32" s="146"/>
      <c r="F32" s="147"/>
      <c r="G32" s="146"/>
      <c r="I32" s="151"/>
      <c r="J32" s="152"/>
      <c r="K32" s="141"/>
      <c r="L32" s="9"/>
      <c r="M32" s="9" t="s">
        <v>507</v>
      </c>
      <c r="S32" s="44">
        <f>J100</f>
        <v>0</v>
      </c>
      <c r="T32" s="15" t="s">
        <v>62</v>
      </c>
      <c r="U32" s="16">
        <f>IF('TC 66-204 page 2'!Q$28&gt;0,'TC 66-204 page 2'!Q$28,0)</f>
        <v>0</v>
      </c>
      <c r="V32" s="174">
        <f t="shared" si="1"/>
        <v>0</v>
      </c>
      <c r="W32" s="20"/>
    </row>
    <row r="33" spans="1:23" ht="15.5" x14ac:dyDescent="0.35">
      <c r="A33" s="141"/>
      <c r="B33" s="141"/>
      <c r="C33" s="141"/>
      <c r="D33" s="141"/>
      <c r="E33" s="141"/>
      <c r="F33" s="141"/>
      <c r="G33" s="141"/>
      <c r="I33" s="141"/>
      <c r="J33" s="141"/>
      <c r="K33" s="141"/>
      <c r="L33" s="9"/>
      <c r="M33" s="9" t="s">
        <v>509</v>
      </c>
      <c r="S33" s="44">
        <f>J107</f>
        <v>0</v>
      </c>
      <c r="T33" s="15" t="s">
        <v>62</v>
      </c>
      <c r="U33" s="16">
        <f>IF('TC 66-204 page 2'!R$28&gt;0,'TC 66-204 page 2'!R$28,0)</f>
        <v>0</v>
      </c>
      <c r="V33" s="174">
        <f t="shared" si="1"/>
        <v>0</v>
      </c>
      <c r="W33" s="20"/>
    </row>
    <row r="34" spans="1:23" ht="15.5" x14ac:dyDescent="0.35">
      <c r="A34" s="164" t="s">
        <v>539</v>
      </c>
      <c r="B34" s="157"/>
      <c r="C34" s="157"/>
      <c r="D34" s="157"/>
      <c r="E34" s="157"/>
      <c r="F34" s="158"/>
      <c r="G34" s="151"/>
      <c r="I34" s="141"/>
      <c r="J34" s="141"/>
      <c r="K34" s="141"/>
      <c r="L34" s="153"/>
      <c r="M34" s="9" t="s">
        <v>510</v>
      </c>
      <c r="S34" s="44">
        <f>J114</f>
        <v>0</v>
      </c>
      <c r="T34" s="15" t="s">
        <v>62</v>
      </c>
      <c r="U34" s="16">
        <f>IF('TC 66-204 page 2'!S$28&gt;0,'TC 66-204 page 2'!S$28,0)</f>
        <v>0</v>
      </c>
      <c r="V34" s="174">
        <f t="shared" si="1"/>
        <v>0</v>
      </c>
      <c r="W34" s="20"/>
    </row>
    <row r="35" spans="1:23" ht="15.5" x14ac:dyDescent="0.35">
      <c r="A35" s="141"/>
      <c r="B35" s="141"/>
      <c r="C35" s="141"/>
      <c r="D35" s="141"/>
      <c r="E35" s="141"/>
      <c r="F35" s="141"/>
      <c r="G35" s="141"/>
      <c r="I35" s="141"/>
      <c r="J35" s="141"/>
      <c r="K35" s="141"/>
      <c r="L35" s="9"/>
      <c r="M35" s="9" t="s">
        <v>511</v>
      </c>
      <c r="S35" s="44">
        <f>J121</f>
        <v>0</v>
      </c>
      <c r="T35" s="15" t="s">
        <v>62</v>
      </c>
      <c r="U35" s="16">
        <f>IF('TC 66-204 page 2'!T$28&gt;0,'TC 66-204 page 2'!T$28,0)</f>
        <v>0</v>
      </c>
      <c r="V35" s="174">
        <f t="shared" si="1"/>
        <v>0</v>
      </c>
      <c r="W35" s="20"/>
    </row>
    <row r="36" spans="1:23" ht="15.5" x14ac:dyDescent="0.35">
      <c r="A36" s="141"/>
      <c r="B36" s="141" t="s">
        <v>561</v>
      </c>
      <c r="C36" s="141"/>
      <c r="E36" s="146" t="s">
        <v>68</v>
      </c>
      <c r="F36" s="148" t="s">
        <v>189</v>
      </c>
      <c r="G36" s="141"/>
      <c r="I36" s="141"/>
      <c r="J36" s="141"/>
      <c r="K36" s="141"/>
      <c r="L36" s="9"/>
      <c r="M36" s="9" t="s">
        <v>512</v>
      </c>
      <c r="S36" s="44">
        <f>J128</f>
        <v>0</v>
      </c>
      <c r="T36" s="15" t="s">
        <v>62</v>
      </c>
      <c r="U36" s="16">
        <f>IF('TC 66-204 page 3'!D$28&gt;0,'TC 66-204 page 3'!D$28,0)</f>
        <v>0</v>
      </c>
      <c r="V36" s="174">
        <f t="shared" si="1"/>
        <v>0</v>
      </c>
      <c r="W36" s="20"/>
    </row>
    <row r="37" spans="1:23" ht="15.5" x14ac:dyDescent="0.35">
      <c r="A37" s="141"/>
      <c r="B37" s="141" t="s">
        <v>559</v>
      </c>
      <c r="C37" s="141" t="s">
        <v>2</v>
      </c>
      <c r="E37" s="146">
        <v>8</v>
      </c>
      <c r="F37" s="146">
        <v>250</v>
      </c>
      <c r="G37" s="141"/>
      <c r="I37" s="150" t="s">
        <v>14</v>
      </c>
      <c r="J37" s="169">
        <f>'Rate Classifications'!N39*E37/F37</f>
        <v>0</v>
      </c>
      <c r="K37" s="141" t="s">
        <v>60</v>
      </c>
      <c r="L37" s="9"/>
      <c r="M37" s="9" t="s">
        <v>514</v>
      </c>
      <c r="S37" s="44">
        <f>J135</f>
        <v>0</v>
      </c>
      <c r="T37" s="15" t="s">
        <v>62</v>
      </c>
      <c r="U37" s="16">
        <f>IF('TC 66-204 page 3'!E$28&gt;0,'TC 66-204 page 3'!E$28,0)</f>
        <v>0</v>
      </c>
      <c r="V37" s="174">
        <f t="shared" ref="V37:V42" si="2">S37*U37</f>
        <v>0</v>
      </c>
      <c r="W37" s="20"/>
    </row>
    <row r="38" spans="1:23" ht="15.5" x14ac:dyDescent="0.35">
      <c r="A38" s="141"/>
      <c r="B38" s="141"/>
      <c r="C38" s="141"/>
      <c r="D38" s="141"/>
      <c r="E38" s="141"/>
      <c r="F38" s="141"/>
      <c r="G38" s="141"/>
      <c r="I38" s="162"/>
      <c r="J38" s="141"/>
      <c r="L38" s="9"/>
      <c r="M38" s="9" t="s">
        <v>513</v>
      </c>
      <c r="S38" s="44">
        <f>J143</f>
        <v>0</v>
      </c>
      <c r="T38" s="15" t="s">
        <v>61</v>
      </c>
      <c r="U38" s="16">
        <f>IF('TC 66-204 page 3'!F$28&gt;0,'TC 66-204 page 3'!F$28,0)</f>
        <v>0</v>
      </c>
      <c r="V38" s="174">
        <f t="shared" si="2"/>
        <v>0</v>
      </c>
      <c r="W38" s="20"/>
    </row>
    <row r="39" spans="1:23" ht="15.5" x14ac:dyDescent="0.35">
      <c r="A39" s="141"/>
      <c r="B39" s="141"/>
      <c r="C39" s="141"/>
      <c r="D39" s="141"/>
      <c r="E39" s="141"/>
      <c r="F39" s="141"/>
      <c r="G39" s="141"/>
      <c r="I39" s="183"/>
      <c r="J39" s="162"/>
      <c r="K39" s="141"/>
      <c r="L39" s="9"/>
      <c r="M39" s="9" t="s">
        <v>515</v>
      </c>
      <c r="S39" s="44">
        <f>J150</f>
        <v>0</v>
      </c>
      <c r="T39" s="15" t="s">
        <v>62</v>
      </c>
      <c r="U39" s="16">
        <f>IF('TC 66-204 page 3'!G$28&gt;0,'TC 66-204 page 3'!G$28,0)</f>
        <v>0</v>
      </c>
      <c r="V39" s="174">
        <f t="shared" si="2"/>
        <v>0</v>
      </c>
      <c r="W39" s="20"/>
    </row>
    <row r="40" spans="1:23" ht="15.5" x14ac:dyDescent="0.35">
      <c r="A40" s="141"/>
      <c r="B40" s="141"/>
      <c r="C40" s="141"/>
      <c r="D40" s="141"/>
      <c r="E40" s="141"/>
      <c r="F40" s="141"/>
      <c r="G40" s="141"/>
      <c r="I40" s="183"/>
      <c r="J40" s="162"/>
      <c r="K40" s="141"/>
      <c r="L40" s="153"/>
      <c r="M40" s="9" t="s">
        <v>516</v>
      </c>
      <c r="S40" s="44">
        <f>J157</f>
        <v>0</v>
      </c>
      <c r="T40" s="15" t="s">
        <v>62</v>
      </c>
      <c r="U40" s="16">
        <f>IF('TC 66-204 page 3'!H$28&gt;0,'TC 66-204 page 3'!H$28,0)</f>
        <v>0</v>
      </c>
      <c r="V40" s="174">
        <f t="shared" si="2"/>
        <v>0</v>
      </c>
      <c r="W40" s="20"/>
    </row>
    <row r="41" spans="1:23" ht="15.5" x14ac:dyDescent="0.35">
      <c r="A41" s="669" t="s">
        <v>538</v>
      </c>
      <c r="B41" s="670"/>
      <c r="C41" s="670"/>
      <c r="D41" s="670"/>
      <c r="E41" s="670"/>
      <c r="F41" s="671"/>
      <c r="G41" s="141"/>
      <c r="I41" s="146"/>
      <c r="J41" s="141"/>
      <c r="K41" s="141"/>
      <c r="L41" s="153"/>
      <c r="M41" s="9" t="s">
        <v>517</v>
      </c>
      <c r="S41" s="44">
        <f>J164</f>
        <v>0</v>
      </c>
      <c r="T41" s="15" t="s">
        <v>62</v>
      </c>
      <c r="U41" s="16">
        <f>IF('TC 66-204 page 3'!I$28&gt;0,'TC 66-204 page 3'!I$28,0)</f>
        <v>0</v>
      </c>
      <c r="V41" s="174">
        <f t="shared" si="2"/>
        <v>0</v>
      </c>
      <c r="W41" s="20"/>
    </row>
    <row r="42" spans="1:23" ht="15.5" x14ac:dyDescent="0.35">
      <c r="A42" s="141"/>
      <c r="B42" s="141"/>
      <c r="C42" s="141"/>
      <c r="D42" s="141"/>
      <c r="E42" s="141"/>
      <c r="F42" s="141"/>
      <c r="G42" s="141"/>
      <c r="I42" s="146"/>
      <c r="J42" s="141"/>
      <c r="K42" s="141"/>
      <c r="L42" s="153"/>
      <c r="M42" s="9" t="s">
        <v>518</v>
      </c>
      <c r="S42" s="44">
        <f>J171</f>
        <v>0</v>
      </c>
      <c r="T42" s="15" t="s">
        <v>62</v>
      </c>
      <c r="U42" s="16">
        <f>IF('TC 66-204 page 3'!J$28&gt;0,'TC 66-204 page 3'!J$28,0)</f>
        <v>0</v>
      </c>
      <c r="V42" s="174">
        <f t="shared" si="2"/>
        <v>0</v>
      </c>
      <c r="W42" s="20"/>
    </row>
    <row r="43" spans="1:23" ht="15.5" x14ac:dyDescent="0.35">
      <c r="A43" s="141"/>
      <c r="B43" s="141" t="s">
        <v>562</v>
      </c>
      <c r="C43" s="141"/>
      <c r="D43" s="141"/>
      <c r="E43" s="146" t="s">
        <v>71</v>
      </c>
      <c r="F43" s="146" t="s">
        <v>72</v>
      </c>
      <c r="G43" s="141"/>
      <c r="I43" s="146"/>
      <c r="J43" s="141"/>
      <c r="K43" s="141"/>
      <c r="L43" s="153"/>
      <c r="M43" s="9" t="s">
        <v>519</v>
      </c>
      <c r="S43" s="44">
        <f>J178</f>
        <v>0</v>
      </c>
      <c r="T43" s="15" t="s">
        <v>62</v>
      </c>
      <c r="U43" s="16">
        <f>IF('TC 66-204 page 3'!K$28&gt;0,'TC 66-204 page 3'!K$28,0)</f>
        <v>0</v>
      </c>
      <c r="V43" s="174">
        <f t="shared" ref="V43:V48" si="3">S43*U43</f>
        <v>0</v>
      </c>
      <c r="W43" s="20"/>
    </row>
    <row r="44" spans="1:23" ht="15.5" x14ac:dyDescent="0.35">
      <c r="A44" s="141"/>
      <c r="B44" s="141" t="s">
        <v>106</v>
      </c>
      <c r="C44" s="141" t="s">
        <v>560</v>
      </c>
      <c r="D44" s="141"/>
      <c r="E44" s="146">
        <v>0.5</v>
      </c>
      <c r="F44" s="146">
        <v>1</v>
      </c>
      <c r="G44" s="141"/>
      <c r="I44" s="181" t="s">
        <v>14</v>
      </c>
      <c r="J44" s="178">
        <f>'Rate Classifications'!$P$39*E44*F44</f>
        <v>0</v>
      </c>
      <c r="K44" s="141" t="s">
        <v>119</v>
      </c>
      <c r="L44" s="153"/>
      <c r="M44" s="9" t="s">
        <v>520</v>
      </c>
      <c r="S44" s="44">
        <f>J188</f>
        <v>0</v>
      </c>
      <c r="T44" s="15" t="s">
        <v>120</v>
      </c>
      <c r="U44" s="16">
        <f>IF('TC 66-204 page 3'!L$28&gt;0,'TC 66-204 page 3'!L$28,0)</f>
        <v>0</v>
      </c>
      <c r="V44" s="174">
        <f t="shared" si="3"/>
        <v>0</v>
      </c>
      <c r="W44" s="20"/>
    </row>
    <row r="45" spans="1:23" ht="15.5" x14ac:dyDescent="0.35">
      <c r="A45" s="141"/>
      <c r="B45" s="141"/>
      <c r="C45" s="141"/>
      <c r="D45" s="141"/>
      <c r="E45" s="141"/>
      <c r="F45" s="141"/>
      <c r="G45" s="141"/>
      <c r="I45" s="183"/>
      <c r="J45" s="182"/>
      <c r="K45" s="141"/>
      <c r="L45" s="153"/>
      <c r="M45" s="9" t="s">
        <v>522</v>
      </c>
      <c r="S45" s="44">
        <f>J199</f>
        <v>0</v>
      </c>
      <c r="T45" s="15" t="s">
        <v>120</v>
      </c>
      <c r="U45" s="16">
        <f>IF('TC 66-204 page 3'!M$28&gt;0,'TC 66-204 page 3'!M$28,0)</f>
        <v>0</v>
      </c>
      <c r="V45" s="174">
        <f t="shared" si="3"/>
        <v>0</v>
      </c>
      <c r="W45" s="20"/>
    </row>
    <row r="46" spans="1:23" ht="15.5" x14ac:dyDescent="0.35">
      <c r="A46" s="141"/>
      <c r="B46" s="141"/>
      <c r="C46" s="141"/>
      <c r="D46" s="141"/>
      <c r="E46" s="141"/>
      <c r="F46" s="141"/>
      <c r="G46" s="141"/>
      <c r="I46" s="183"/>
      <c r="J46" s="182"/>
      <c r="K46" s="141"/>
      <c r="L46" s="153"/>
      <c r="M46" s="9" t="s">
        <v>521</v>
      </c>
      <c r="S46" s="44">
        <f>J210</f>
        <v>0</v>
      </c>
      <c r="T46" s="15" t="s">
        <v>120</v>
      </c>
      <c r="U46" s="16">
        <f>IF('TC 66-204 page 3'!N$28&gt;0,'TC 66-204 page 3'!N$28,0)</f>
        <v>0</v>
      </c>
      <c r="V46" s="174">
        <f t="shared" si="3"/>
        <v>0</v>
      </c>
      <c r="W46" s="20"/>
    </row>
    <row r="47" spans="1:23" ht="15.5" x14ac:dyDescent="0.35">
      <c r="A47" s="141"/>
      <c r="B47" s="141"/>
      <c r="C47" s="141"/>
      <c r="D47" s="141"/>
      <c r="E47" s="141"/>
      <c r="F47" s="141"/>
      <c r="G47" s="141"/>
      <c r="I47" s="146"/>
      <c r="J47" s="175"/>
      <c r="K47" s="141"/>
      <c r="L47" s="9"/>
      <c r="M47" s="9" t="s">
        <v>523</v>
      </c>
      <c r="S47" s="44">
        <f>J221</f>
        <v>0</v>
      </c>
      <c r="T47" s="15" t="s">
        <v>120</v>
      </c>
      <c r="U47" s="16">
        <f>IF('TC 66-204 page 3'!O$28&gt;0,'TC 66-204 page 3'!O$28,0)</f>
        <v>0</v>
      </c>
      <c r="V47" s="174">
        <f t="shared" si="3"/>
        <v>0</v>
      </c>
      <c r="W47" s="20"/>
    </row>
    <row r="48" spans="1:23" ht="15.5" x14ac:dyDescent="0.35">
      <c r="A48" s="164" t="s">
        <v>537</v>
      </c>
      <c r="B48" s="157"/>
      <c r="C48" s="157"/>
      <c r="D48" s="157"/>
      <c r="E48" s="157"/>
      <c r="F48" s="158"/>
      <c r="G48" s="151"/>
      <c r="I48" s="146"/>
      <c r="J48" s="175"/>
      <c r="K48" s="141"/>
      <c r="L48" s="9"/>
      <c r="M48" s="9" t="s">
        <v>524</v>
      </c>
      <c r="S48" s="44">
        <f>J232</f>
        <v>0</v>
      </c>
      <c r="T48" s="15" t="s">
        <v>120</v>
      </c>
      <c r="U48" s="16">
        <f>IF('TC 66-204 page 3'!P$28&gt;0,'TC 66-204 page 3'!P$28,0)</f>
        <v>0</v>
      </c>
      <c r="V48" s="174">
        <f t="shared" si="3"/>
        <v>0</v>
      </c>
      <c r="W48" s="20"/>
    </row>
    <row r="49" spans="1:23" ht="15.5" x14ac:dyDescent="0.35">
      <c r="A49" s="141"/>
      <c r="B49" s="141"/>
      <c r="C49" s="141"/>
      <c r="D49" s="141"/>
      <c r="E49" s="141"/>
      <c r="F49" s="141"/>
      <c r="G49" s="141"/>
      <c r="I49" s="146"/>
      <c r="J49" s="175"/>
      <c r="K49" s="141"/>
      <c r="L49" s="9"/>
      <c r="M49" s="9" t="s">
        <v>525</v>
      </c>
      <c r="S49" s="44">
        <f>J243</f>
        <v>0</v>
      </c>
      <c r="T49" s="15" t="s">
        <v>120</v>
      </c>
      <c r="U49" s="16">
        <f>IF('TC 66-204 page 3'!Q$28&gt;0,'TC 66-204 page 3'!Q$28,0)</f>
        <v>0</v>
      </c>
      <c r="V49" s="174">
        <f>S49*U49</f>
        <v>0</v>
      </c>
      <c r="W49" s="20"/>
    </row>
    <row r="50" spans="1:23" ht="15.5" x14ac:dyDescent="0.35">
      <c r="A50" s="141"/>
      <c r="B50" s="141" t="s">
        <v>563</v>
      </c>
      <c r="C50" s="141"/>
      <c r="D50" s="141"/>
      <c r="E50" s="146" t="s">
        <v>71</v>
      </c>
      <c r="F50" s="146" t="s">
        <v>72</v>
      </c>
      <c r="G50" s="141"/>
      <c r="I50" s="146"/>
      <c r="J50" s="175"/>
      <c r="K50" s="141"/>
      <c r="L50" s="9"/>
      <c r="M50" s="9" t="s">
        <v>526</v>
      </c>
      <c r="S50" s="44">
        <f>J254</f>
        <v>0</v>
      </c>
      <c r="T50" s="15" t="s">
        <v>120</v>
      </c>
      <c r="U50" s="16">
        <f>IF('TC 66-204 page 3'!R$28&gt;0,'TC 66-204 page 3'!R$28,0)</f>
        <v>0</v>
      </c>
      <c r="V50" s="174">
        <f>S50*U50</f>
        <v>0</v>
      </c>
      <c r="W50" s="20"/>
    </row>
    <row r="51" spans="1:23" ht="15.5" x14ac:dyDescent="0.35">
      <c r="A51" s="141"/>
      <c r="B51" s="141" t="s">
        <v>559</v>
      </c>
      <c r="C51" s="141" t="s">
        <v>2</v>
      </c>
      <c r="D51" s="141"/>
      <c r="E51" s="146">
        <v>0.25</v>
      </c>
      <c r="F51" s="146">
        <v>1</v>
      </c>
      <c r="G51" s="141"/>
      <c r="I51" s="181" t="s">
        <v>14</v>
      </c>
      <c r="J51" s="178">
        <f>'Rate Classifications'!$P$39*E51*F51</f>
        <v>0</v>
      </c>
      <c r="K51" s="141" t="s">
        <v>62</v>
      </c>
      <c r="L51" s="9"/>
      <c r="M51" s="9" t="s">
        <v>527</v>
      </c>
      <c r="S51" s="44">
        <f>J267</f>
        <v>0</v>
      </c>
      <c r="T51" s="15" t="s">
        <v>112</v>
      </c>
      <c r="U51" s="16">
        <f>IF('TC 66-204 page 4'!U80&gt;0,1,0)</f>
        <v>0</v>
      </c>
      <c r="V51" s="174">
        <f>S51*U51</f>
        <v>0</v>
      </c>
      <c r="W51" s="20"/>
    </row>
    <row r="52" spans="1:23" ht="15.5" x14ac:dyDescent="0.35">
      <c r="A52" s="304"/>
      <c r="B52" s="304"/>
      <c r="C52" s="304"/>
      <c r="D52" s="305"/>
      <c r="E52" s="305"/>
      <c r="F52" s="307"/>
      <c r="G52" s="305"/>
      <c r="H52" s="306"/>
      <c r="I52" s="308"/>
      <c r="J52" s="309"/>
      <c r="K52" s="304"/>
      <c r="L52" s="9"/>
      <c r="M52" s="49" t="s">
        <v>665</v>
      </c>
      <c r="N52" s="46"/>
      <c r="O52" s="46"/>
      <c r="P52" s="46"/>
      <c r="Q52" s="46"/>
      <c r="R52" s="46"/>
      <c r="S52" s="360">
        <f>J278</f>
        <v>0</v>
      </c>
      <c r="T52" s="15" t="s">
        <v>62</v>
      </c>
      <c r="U52" s="16">
        <f>IF('TC 66-204 page 5 Add. Items'!D$28="",0,IF('TC 66-204 page 5 Add. Items'!D$28&gt;0,'TC 66-204 page 5 Add. Items'!D$28,0))</f>
        <v>0</v>
      </c>
      <c r="V52" s="174">
        <f>S52*U52</f>
        <v>0</v>
      </c>
      <c r="W52" s="20"/>
    </row>
    <row r="53" spans="1:23" ht="15.5" x14ac:dyDescent="0.35">
      <c r="A53" s="141"/>
      <c r="B53" s="141"/>
      <c r="C53" s="141"/>
      <c r="D53" s="141"/>
      <c r="E53" s="141"/>
      <c r="F53" s="141"/>
      <c r="G53" s="141"/>
      <c r="I53" s="141"/>
      <c r="J53" s="141"/>
      <c r="K53" s="141"/>
      <c r="L53" s="9"/>
      <c r="M53" s="49" t="s">
        <v>666</v>
      </c>
      <c r="N53" s="46"/>
      <c r="O53" s="46"/>
      <c r="P53" s="46"/>
      <c r="Q53" s="46"/>
      <c r="R53" s="46"/>
      <c r="S53" s="360">
        <f>J288</f>
        <v>0</v>
      </c>
      <c r="T53" s="15" t="s">
        <v>62</v>
      </c>
      <c r="U53" s="16">
        <f>IF('TC 66-204 page 5 Add. Items'!E$28="",0,IF('TC 66-204 page 5 Add. Items'!E$28&gt;0,'TC 66-204 page 5 Add. Items'!E$28,0))</f>
        <v>0</v>
      </c>
      <c r="V53" s="174">
        <f>S53*U53</f>
        <v>0</v>
      </c>
      <c r="W53" s="20"/>
    </row>
    <row r="54" spans="1:23" ht="16" thickBot="1" x14ac:dyDescent="0.4">
      <c r="A54" s="141"/>
      <c r="B54" s="141"/>
      <c r="C54" s="141"/>
      <c r="D54" s="141"/>
      <c r="E54" s="141"/>
      <c r="F54" s="141"/>
      <c r="G54" s="141"/>
      <c r="I54" s="146"/>
      <c r="J54" s="175"/>
      <c r="K54" s="141"/>
      <c r="L54" s="9"/>
      <c r="M54" s="49" t="s">
        <v>667</v>
      </c>
      <c r="N54" s="46"/>
      <c r="O54" s="46"/>
      <c r="P54" s="46"/>
      <c r="Q54" s="46"/>
      <c r="R54" s="46"/>
      <c r="S54" s="360">
        <f>J298</f>
        <v>0</v>
      </c>
      <c r="T54" s="15" t="s">
        <v>62</v>
      </c>
      <c r="U54" s="16">
        <f>IF('TC 66-204 page 5 Add. Items'!F$28="",0,IF('TC 66-204 page 5 Add. Items'!F$28&gt;0,'TC 66-204 page 5 Add. Items'!F$28,0))</f>
        <v>0</v>
      </c>
      <c r="V54" s="323">
        <f>S53*U53</f>
        <v>0</v>
      </c>
      <c r="W54" s="20"/>
    </row>
    <row r="55" spans="1:23" ht="16" thickTop="1" x14ac:dyDescent="0.35">
      <c r="A55" s="164" t="s">
        <v>540</v>
      </c>
      <c r="B55" s="157"/>
      <c r="C55" s="157"/>
      <c r="D55" s="157"/>
      <c r="E55" s="157"/>
      <c r="F55" s="158"/>
      <c r="G55" s="151"/>
      <c r="I55" s="146"/>
      <c r="J55" s="175"/>
      <c r="K55" s="141"/>
      <c r="L55" s="9"/>
      <c r="M55" s="46"/>
      <c r="N55" s="46"/>
      <c r="O55" s="46"/>
      <c r="P55" s="46"/>
      <c r="Q55" s="46"/>
      <c r="R55" s="46"/>
      <c r="S55" s="174"/>
      <c r="W55" s="20"/>
    </row>
    <row r="56" spans="1:23" ht="15.5" x14ac:dyDescent="0.35">
      <c r="A56" s="141"/>
      <c r="B56" s="141"/>
      <c r="C56" s="141"/>
      <c r="D56" s="141"/>
      <c r="E56" s="141"/>
      <c r="F56" s="141"/>
      <c r="G56" s="141"/>
      <c r="I56" s="146"/>
      <c r="J56" s="175"/>
      <c r="K56" s="141"/>
      <c r="L56" s="9"/>
      <c r="M56" s="46"/>
      <c r="N56" s="46"/>
      <c r="O56" s="46"/>
      <c r="P56" s="46"/>
      <c r="Q56" s="46"/>
      <c r="R56" s="46"/>
      <c r="S56" s="174"/>
      <c r="U56" s="371" t="s">
        <v>118</v>
      </c>
      <c r="V56" s="372">
        <f>SUM(V22:V54)</f>
        <v>0</v>
      </c>
      <c r="W56" s="20"/>
    </row>
    <row r="57" spans="1:23" ht="15.5" x14ac:dyDescent="0.35">
      <c r="A57" s="141"/>
      <c r="B57" s="141" t="s">
        <v>563</v>
      </c>
      <c r="C57" s="141"/>
      <c r="D57" s="141"/>
      <c r="E57" s="146" t="s">
        <v>71</v>
      </c>
      <c r="F57" s="146" t="s">
        <v>72</v>
      </c>
      <c r="G57" s="141"/>
      <c r="I57" s="146"/>
      <c r="J57" s="175"/>
      <c r="K57" s="141"/>
      <c r="L57" s="9"/>
      <c r="S57" s="174"/>
      <c r="W57" s="20"/>
    </row>
    <row r="58" spans="1:23" ht="15.5" x14ac:dyDescent="0.35">
      <c r="A58" s="141"/>
      <c r="B58" s="141" t="s">
        <v>559</v>
      </c>
      <c r="C58" s="141" t="s">
        <v>2</v>
      </c>
      <c r="D58" s="141"/>
      <c r="E58" s="146">
        <v>4</v>
      </c>
      <c r="F58" s="146">
        <v>1</v>
      </c>
      <c r="G58" s="141"/>
      <c r="I58" s="181" t="s">
        <v>14</v>
      </c>
      <c r="J58" s="178">
        <f>'Rate Classifications'!$P$39*E58*F58</f>
        <v>0</v>
      </c>
      <c r="K58" s="141" t="s">
        <v>62</v>
      </c>
      <c r="L58" s="9"/>
      <c r="S58" s="174"/>
      <c r="W58" s="20"/>
    </row>
    <row r="59" spans="1:23" ht="15.5" x14ac:dyDescent="0.35">
      <c r="A59" s="141"/>
      <c r="B59" s="141"/>
      <c r="C59" s="141"/>
      <c r="D59" s="141"/>
      <c r="E59" s="141"/>
      <c r="F59" s="141"/>
      <c r="G59" s="141"/>
      <c r="I59" s="183"/>
      <c r="J59" s="182"/>
      <c r="K59" s="141"/>
      <c r="L59" s="9"/>
      <c r="S59" s="174"/>
      <c r="W59" s="20"/>
    </row>
    <row r="60" spans="1:23" ht="15.5" x14ac:dyDescent="0.35">
      <c r="A60" s="141"/>
      <c r="B60" s="141"/>
      <c r="C60" s="141"/>
      <c r="D60" s="141"/>
      <c r="E60" s="141"/>
      <c r="F60" s="141"/>
      <c r="G60" s="141"/>
      <c r="I60" s="183"/>
      <c r="J60" s="182"/>
      <c r="K60" s="141"/>
      <c r="L60" s="9"/>
      <c r="W60" s="20"/>
    </row>
    <row r="61" spans="1:23" ht="15.5" x14ac:dyDescent="0.35">
      <c r="A61" s="141"/>
      <c r="B61" s="141"/>
      <c r="C61" s="141"/>
      <c r="D61" s="141"/>
      <c r="E61" s="141"/>
      <c r="F61" s="141"/>
      <c r="G61" s="141"/>
      <c r="I61" s="146"/>
      <c r="J61" s="175"/>
      <c r="K61" s="141"/>
      <c r="L61" s="9"/>
      <c r="W61" s="20"/>
    </row>
    <row r="62" spans="1:23" ht="15.5" x14ac:dyDescent="0.35">
      <c r="A62" s="669" t="s">
        <v>541</v>
      </c>
      <c r="B62" s="670"/>
      <c r="C62" s="670"/>
      <c r="D62" s="670"/>
      <c r="E62" s="670"/>
      <c r="F62" s="671"/>
      <c r="G62" s="141"/>
      <c r="I62" s="146"/>
      <c r="J62" s="175"/>
      <c r="K62" s="141"/>
      <c r="L62" s="9"/>
      <c r="W62" s="20"/>
    </row>
    <row r="63" spans="1:23" ht="15.5" x14ac:dyDescent="0.35">
      <c r="A63" s="141"/>
      <c r="B63" s="141"/>
      <c r="C63" s="141"/>
      <c r="D63" s="141"/>
      <c r="E63" s="141"/>
      <c r="F63" s="141"/>
      <c r="G63" s="141"/>
      <c r="I63" s="146"/>
      <c r="J63" s="175"/>
      <c r="K63" s="141"/>
      <c r="L63" s="9"/>
      <c r="W63" s="20"/>
    </row>
    <row r="64" spans="1:23" ht="15.5" x14ac:dyDescent="0.35">
      <c r="A64" s="141"/>
      <c r="B64" s="141" t="s">
        <v>563</v>
      </c>
      <c r="C64" s="141"/>
      <c r="D64" s="141"/>
      <c r="E64" s="146" t="s">
        <v>71</v>
      </c>
      <c r="F64" s="146" t="s">
        <v>72</v>
      </c>
      <c r="G64" s="141"/>
      <c r="I64" s="146"/>
      <c r="J64" s="175"/>
      <c r="K64" s="141"/>
      <c r="L64" s="9"/>
      <c r="W64" s="20"/>
    </row>
    <row r="65" spans="1:23" ht="15.5" x14ac:dyDescent="0.35">
      <c r="A65" s="141"/>
      <c r="B65" s="141" t="s">
        <v>559</v>
      </c>
      <c r="C65" s="141" t="s">
        <v>2</v>
      </c>
      <c r="D65" s="141"/>
      <c r="E65" s="146">
        <v>1</v>
      </c>
      <c r="F65" s="146">
        <v>1</v>
      </c>
      <c r="G65" s="141"/>
      <c r="I65" s="181" t="s">
        <v>14</v>
      </c>
      <c r="J65" s="178">
        <f>'Rate Classifications'!$P$39*E65*F65</f>
        <v>0</v>
      </c>
      <c r="K65" s="141" t="s">
        <v>62</v>
      </c>
      <c r="L65" s="9"/>
      <c r="W65" s="20"/>
    </row>
    <row r="66" spans="1:23" ht="15.5" x14ac:dyDescent="0.35">
      <c r="A66" s="141"/>
      <c r="B66" s="141"/>
      <c r="C66" s="141"/>
      <c r="D66" s="141"/>
      <c r="E66" s="141"/>
      <c r="F66" s="141"/>
      <c r="G66" s="141"/>
      <c r="H66" s="146"/>
      <c r="I66" s="175"/>
      <c r="J66" s="141"/>
      <c r="L66" s="9"/>
      <c r="W66" s="20"/>
    </row>
    <row r="67" spans="1:23" ht="15.5" x14ac:dyDescent="0.35">
      <c r="A67" s="141"/>
      <c r="B67" s="141"/>
      <c r="C67" s="141"/>
      <c r="D67" s="141"/>
      <c r="E67" s="141"/>
      <c r="F67" s="141"/>
      <c r="G67" s="141"/>
      <c r="H67" s="146"/>
      <c r="I67" s="175"/>
      <c r="J67" s="141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 ht="15.5" x14ac:dyDescent="0.35">
      <c r="A68" s="141"/>
      <c r="B68" s="141"/>
      <c r="C68" s="141"/>
      <c r="D68" s="141"/>
      <c r="E68" s="141"/>
      <c r="F68" s="141"/>
      <c r="G68" s="141"/>
      <c r="H68" s="146"/>
      <c r="I68" s="175"/>
      <c r="J68" s="141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</row>
    <row r="69" spans="1:23" ht="15.5" x14ac:dyDescent="0.35">
      <c r="A69" s="164" t="s">
        <v>542</v>
      </c>
      <c r="B69" s="157"/>
      <c r="C69" s="157"/>
      <c r="D69" s="157"/>
      <c r="E69" s="157"/>
      <c r="F69" s="158"/>
      <c r="G69" s="151"/>
      <c r="H69" s="183"/>
      <c r="I69" s="175"/>
      <c r="J69" s="141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</row>
    <row r="70" spans="1:23" ht="15.5" x14ac:dyDescent="0.35">
      <c r="A70" s="141"/>
      <c r="B70" s="141"/>
      <c r="C70" s="141"/>
      <c r="D70" s="141"/>
      <c r="E70" s="141"/>
      <c r="F70" s="141"/>
      <c r="G70" s="141"/>
      <c r="H70" s="146"/>
      <c r="I70" s="175"/>
      <c r="J70" s="141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1:23" ht="15.5" x14ac:dyDescent="0.35">
      <c r="A71" s="141"/>
      <c r="B71" s="141" t="s">
        <v>563</v>
      </c>
      <c r="C71" s="141"/>
      <c r="D71" s="141"/>
      <c r="E71" s="146" t="s">
        <v>71</v>
      </c>
      <c r="F71" s="146" t="s">
        <v>72</v>
      </c>
      <c r="G71" s="141"/>
      <c r="H71" s="146"/>
      <c r="I71" s="175"/>
      <c r="J71" s="141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1:23" ht="15.5" x14ac:dyDescent="0.35">
      <c r="A72" s="141"/>
      <c r="B72" s="141" t="s">
        <v>559</v>
      </c>
      <c r="C72" s="141" t="s">
        <v>2</v>
      </c>
      <c r="D72" s="141"/>
      <c r="E72" s="146">
        <v>9.5</v>
      </c>
      <c r="F72" s="146">
        <v>1</v>
      </c>
      <c r="G72" s="141"/>
      <c r="I72" s="181" t="s">
        <v>14</v>
      </c>
      <c r="J72" s="178">
        <f>'Rate Classifications'!$P$39*E72*F72</f>
        <v>0</v>
      </c>
      <c r="K72" s="141" t="s">
        <v>62</v>
      </c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</row>
    <row r="73" spans="1:23" ht="15.5" x14ac:dyDescent="0.35">
      <c r="A73" s="141"/>
      <c r="B73" s="141"/>
      <c r="C73" s="141"/>
      <c r="D73" s="141"/>
      <c r="E73" s="141"/>
      <c r="F73" s="141"/>
      <c r="G73" s="141"/>
      <c r="I73" s="183"/>
      <c r="J73" s="182"/>
      <c r="K73" s="141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</row>
    <row r="74" spans="1:23" ht="15.5" x14ac:dyDescent="0.35">
      <c r="A74" s="141"/>
      <c r="B74" s="141"/>
      <c r="C74" s="141"/>
      <c r="D74" s="141"/>
      <c r="E74" s="141"/>
      <c r="F74" s="141"/>
      <c r="G74" s="141"/>
      <c r="I74" s="183"/>
      <c r="J74" s="182"/>
      <c r="K74" s="141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spans="1:23" ht="15.5" x14ac:dyDescent="0.35">
      <c r="A75" s="141"/>
      <c r="B75" s="141"/>
      <c r="C75" s="141"/>
      <c r="D75" s="141"/>
      <c r="E75" s="141"/>
      <c r="F75" s="141"/>
      <c r="G75" s="141"/>
      <c r="I75" s="146"/>
      <c r="J75" s="175"/>
      <c r="K75" s="141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spans="1:23" ht="15.5" x14ac:dyDescent="0.35">
      <c r="A76" s="669" t="s">
        <v>543</v>
      </c>
      <c r="B76" s="670"/>
      <c r="C76" s="670"/>
      <c r="D76" s="670"/>
      <c r="E76" s="670"/>
      <c r="F76" s="671"/>
      <c r="G76" s="141"/>
      <c r="I76" s="146"/>
      <c r="J76" s="175"/>
      <c r="K76" s="141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1:23" ht="15.5" x14ac:dyDescent="0.35">
      <c r="A77" s="141"/>
      <c r="B77" s="141"/>
      <c r="C77" s="141"/>
      <c r="D77" s="141"/>
      <c r="E77" s="141"/>
      <c r="F77" s="141"/>
      <c r="G77" s="141"/>
      <c r="I77" s="146"/>
      <c r="J77" s="175"/>
      <c r="K77" s="141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1:23" ht="15.5" x14ac:dyDescent="0.35">
      <c r="A78" s="141"/>
      <c r="B78" s="141" t="s">
        <v>563</v>
      </c>
      <c r="C78" s="141"/>
      <c r="D78" s="141"/>
      <c r="E78" s="146" t="s">
        <v>71</v>
      </c>
      <c r="F78" s="146" t="s">
        <v>72</v>
      </c>
      <c r="G78" s="141"/>
      <c r="I78" s="146"/>
      <c r="J78" s="175"/>
      <c r="K78" s="141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</row>
    <row r="79" spans="1:23" ht="15.5" x14ac:dyDescent="0.35">
      <c r="A79" s="141"/>
      <c r="B79" s="141" t="s">
        <v>559</v>
      </c>
      <c r="C79" s="141" t="s">
        <v>2</v>
      </c>
      <c r="D79" s="141"/>
      <c r="E79" s="146">
        <v>3</v>
      </c>
      <c r="F79" s="146">
        <v>1</v>
      </c>
      <c r="G79" s="141"/>
      <c r="I79" s="181" t="s">
        <v>14</v>
      </c>
      <c r="J79" s="178">
        <f>'Rate Classifications'!$P$39*E79*F79</f>
        <v>0</v>
      </c>
      <c r="K79" s="141" t="s">
        <v>62</v>
      </c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spans="1:23" ht="15.5" x14ac:dyDescent="0.35">
      <c r="A80" s="141"/>
      <c r="B80" s="141"/>
      <c r="C80" s="141"/>
      <c r="D80" s="141"/>
      <c r="E80" s="141"/>
      <c r="F80" s="141"/>
      <c r="G80" s="141"/>
      <c r="I80" s="146"/>
      <c r="J80" s="175"/>
      <c r="K80" s="141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spans="1:23" ht="15.5" x14ac:dyDescent="0.35">
      <c r="A81" s="141"/>
      <c r="B81" s="141"/>
      <c r="C81" s="141"/>
      <c r="D81" s="141"/>
      <c r="E81" s="141"/>
      <c r="F81" s="141"/>
      <c r="G81" s="141"/>
      <c r="I81" s="146"/>
      <c r="J81" s="175"/>
      <c r="K81" s="141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1:23" ht="15.5" x14ac:dyDescent="0.35">
      <c r="A82" s="141"/>
      <c r="B82" s="141"/>
      <c r="C82" s="141"/>
      <c r="D82" s="141"/>
      <c r="E82" s="141"/>
      <c r="F82" s="141"/>
      <c r="G82" s="141"/>
      <c r="I82" s="146"/>
      <c r="J82" s="175"/>
      <c r="K82" s="141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</row>
    <row r="83" spans="1:23" ht="15.5" x14ac:dyDescent="0.35">
      <c r="A83" s="164" t="s">
        <v>544</v>
      </c>
      <c r="B83" s="157"/>
      <c r="C83" s="157"/>
      <c r="D83" s="157"/>
      <c r="E83" s="157"/>
      <c r="F83" s="158"/>
      <c r="G83" s="151"/>
      <c r="I83" s="146"/>
      <c r="J83" s="175"/>
      <c r="K83" s="141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spans="1:23" ht="15.5" x14ac:dyDescent="0.35">
      <c r="A84" s="141"/>
      <c r="B84" s="141"/>
      <c r="C84" s="141"/>
      <c r="D84" s="141"/>
      <c r="E84" s="146"/>
      <c r="F84" s="146"/>
      <c r="G84" s="141"/>
      <c r="I84" s="146"/>
      <c r="J84" s="175"/>
      <c r="K84" s="141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spans="1:23" ht="15.5" x14ac:dyDescent="0.35">
      <c r="A85" s="141"/>
      <c r="B85" s="141" t="s">
        <v>563</v>
      </c>
      <c r="C85" s="141"/>
      <c r="D85" s="141"/>
      <c r="E85" s="146" t="s">
        <v>71</v>
      </c>
      <c r="F85" s="146" t="s">
        <v>72</v>
      </c>
      <c r="G85" s="141"/>
      <c r="I85" s="146"/>
      <c r="J85" s="175"/>
      <c r="K85" s="141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</row>
    <row r="86" spans="1:23" ht="15.5" x14ac:dyDescent="0.35">
      <c r="A86" s="141"/>
      <c r="B86" s="141" t="s">
        <v>559</v>
      </c>
      <c r="C86" s="141" t="s">
        <v>2</v>
      </c>
      <c r="D86" s="141"/>
      <c r="E86" s="146">
        <v>1.25</v>
      </c>
      <c r="F86" s="146">
        <v>1</v>
      </c>
      <c r="G86" s="141"/>
      <c r="I86" s="181" t="s">
        <v>14</v>
      </c>
      <c r="J86" s="178">
        <f>'Rate Classifications'!$P$39*E86*F86</f>
        <v>0</v>
      </c>
      <c r="K86" s="141" t="s">
        <v>62</v>
      </c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</row>
    <row r="87" spans="1:23" ht="15.5" x14ac:dyDescent="0.35">
      <c r="A87" s="141"/>
      <c r="B87" s="141"/>
      <c r="C87" s="141"/>
      <c r="D87" s="141"/>
      <c r="E87" s="141"/>
      <c r="F87" s="141"/>
      <c r="G87" s="141"/>
      <c r="I87" s="183"/>
      <c r="J87" s="182"/>
      <c r="K87" s="141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</row>
    <row r="88" spans="1:23" ht="15.5" x14ac:dyDescent="0.35">
      <c r="A88" s="141"/>
      <c r="B88" s="141"/>
      <c r="C88" s="141"/>
      <c r="D88" s="141"/>
      <c r="E88" s="141"/>
      <c r="F88" s="141"/>
      <c r="G88" s="141"/>
      <c r="I88" s="183"/>
      <c r="J88" s="182"/>
      <c r="K88" s="141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</row>
    <row r="89" spans="1:23" ht="15.5" x14ac:dyDescent="0.35">
      <c r="A89" s="141"/>
      <c r="B89" s="141"/>
      <c r="C89" s="141"/>
      <c r="D89" s="141"/>
      <c r="E89" s="141"/>
      <c r="F89" s="141"/>
      <c r="G89" s="141"/>
      <c r="I89" s="146"/>
      <c r="J89" s="175"/>
      <c r="K89" s="141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</row>
    <row r="90" spans="1:23" ht="15.5" x14ac:dyDescent="0.35">
      <c r="A90" s="164" t="s">
        <v>545</v>
      </c>
      <c r="B90" s="157"/>
      <c r="C90" s="157"/>
      <c r="D90" s="157"/>
      <c r="E90" s="157"/>
      <c r="F90" s="158"/>
      <c r="G90" s="151"/>
      <c r="I90" s="146"/>
      <c r="J90" s="175"/>
      <c r="K90" s="141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</row>
    <row r="91" spans="1:23" ht="15.5" x14ac:dyDescent="0.35">
      <c r="A91" s="141"/>
      <c r="B91" s="141"/>
      <c r="C91" s="141"/>
      <c r="D91" s="141"/>
      <c r="E91" s="141"/>
      <c r="F91" s="141"/>
      <c r="G91" s="141"/>
      <c r="I91" s="146"/>
      <c r="J91" s="175"/>
      <c r="K91" s="141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</row>
    <row r="92" spans="1:23" ht="15.5" x14ac:dyDescent="0.35">
      <c r="A92" s="141"/>
      <c r="B92" s="141" t="s">
        <v>563</v>
      </c>
      <c r="C92" s="141"/>
      <c r="D92" s="141"/>
      <c r="E92" s="146" t="s">
        <v>71</v>
      </c>
      <c r="F92" s="146" t="s">
        <v>72</v>
      </c>
      <c r="G92" s="141"/>
      <c r="I92" s="146"/>
      <c r="J92" s="175"/>
      <c r="K92" s="141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</row>
    <row r="93" spans="1:23" ht="15.5" x14ac:dyDescent="0.35">
      <c r="A93" s="141"/>
      <c r="B93" s="141" t="s">
        <v>559</v>
      </c>
      <c r="C93" s="141" t="s">
        <v>2</v>
      </c>
      <c r="D93" s="141"/>
      <c r="E93" s="146">
        <v>2</v>
      </c>
      <c r="F93" s="146">
        <v>1</v>
      </c>
      <c r="G93" s="141"/>
      <c r="I93" s="181" t="s">
        <v>14</v>
      </c>
      <c r="J93" s="178">
        <f>'Rate Classifications'!$P$39*E93*F93</f>
        <v>0</v>
      </c>
      <c r="K93" s="141" t="s">
        <v>62</v>
      </c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</row>
    <row r="94" spans="1:23" ht="15.5" x14ac:dyDescent="0.35">
      <c r="A94" s="141"/>
      <c r="B94" s="141"/>
      <c r="C94" s="141"/>
      <c r="D94" s="141"/>
      <c r="E94" s="141"/>
      <c r="F94" s="141"/>
      <c r="G94" s="141"/>
      <c r="I94" s="146"/>
      <c r="J94" s="175"/>
      <c r="K94" s="141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</row>
    <row r="95" spans="1:23" ht="15.5" x14ac:dyDescent="0.35">
      <c r="A95" s="141"/>
      <c r="B95" s="141"/>
      <c r="C95" s="141"/>
      <c r="D95" s="141"/>
      <c r="E95" s="141"/>
      <c r="F95" s="141"/>
      <c r="G95" s="141"/>
      <c r="I95" s="146"/>
      <c r="J95" s="175"/>
      <c r="K95" s="141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</row>
    <row r="96" spans="1:23" ht="15.5" x14ac:dyDescent="0.35">
      <c r="A96" s="141"/>
      <c r="B96" s="141"/>
      <c r="C96" s="141"/>
      <c r="D96" s="141"/>
      <c r="E96" s="141"/>
      <c r="F96" s="141"/>
      <c r="G96" s="141"/>
      <c r="I96" s="146"/>
      <c r="J96" s="175"/>
      <c r="K96" s="141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</row>
    <row r="97" spans="1:23" ht="15.5" x14ac:dyDescent="0.35">
      <c r="A97" s="164" t="s">
        <v>546</v>
      </c>
      <c r="B97" s="159"/>
      <c r="C97" s="159"/>
      <c r="D97" s="159"/>
      <c r="E97" s="159"/>
      <c r="F97" s="160"/>
      <c r="G97" s="141"/>
      <c r="I97" s="146"/>
      <c r="J97" s="175"/>
      <c r="K97" s="141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</row>
    <row r="98" spans="1:23" ht="15.5" x14ac:dyDescent="0.35">
      <c r="A98" s="141"/>
      <c r="B98" s="141"/>
      <c r="C98" s="141"/>
      <c r="D98" s="141"/>
      <c r="E98" s="141"/>
      <c r="F98" s="141"/>
      <c r="G98" s="141"/>
      <c r="I98" s="146"/>
      <c r="J98" s="175"/>
      <c r="K98" s="141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spans="1:23" ht="15.5" x14ac:dyDescent="0.35">
      <c r="A99" s="141"/>
      <c r="B99" s="141" t="s">
        <v>563</v>
      </c>
      <c r="C99" s="141"/>
      <c r="D99" s="141"/>
      <c r="E99" s="146" t="s">
        <v>71</v>
      </c>
      <c r="F99" s="146" t="s">
        <v>72</v>
      </c>
      <c r="G99" s="141"/>
      <c r="I99" s="146"/>
      <c r="J99" s="175"/>
      <c r="K99" s="141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</row>
    <row r="100" spans="1:23" ht="15.5" x14ac:dyDescent="0.35">
      <c r="A100" s="141"/>
      <c r="B100" s="141" t="s">
        <v>559</v>
      </c>
      <c r="C100" s="141" t="s">
        <v>2</v>
      </c>
      <c r="D100" s="141"/>
      <c r="E100" s="146">
        <v>1</v>
      </c>
      <c r="F100" s="146">
        <v>1</v>
      </c>
      <c r="G100" s="141"/>
      <c r="I100" s="181" t="s">
        <v>14</v>
      </c>
      <c r="J100" s="178">
        <f>'Rate Classifications'!$P$39*E100*F100</f>
        <v>0</v>
      </c>
      <c r="K100" s="141" t="s">
        <v>62</v>
      </c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spans="1:23" ht="15.5" x14ac:dyDescent="0.35">
      <c r="A101" s="141"/>
      <c r="B101" s="141"/>
      <c r="C101" s="141"/>
      <c r="D101" s="141"/>
      <c r="E101" s="141"/>
      <c r="F101" s="141"/>
      <c r="G101" s="141"/>
      <c r="I101" s="183"/>
      <c r="J101" s="182"/>
      <c r="K101" s="141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spans="1:23" ht="15.5" x14ac:dyDescent="0.35">
      <c r="A102" s="141"/>
      <c r="B102" s="141"/>
      <c r="C102" s="141"/>
      <c r="D102" s="141"/>
      <c r="E102" s="141"/>
      <c r="F102" s="141"/>
      <c r="G102" s="141"/>
      <c r="I102" s="183"/>
      <c r="J102" s="182"/>
      <c r="K102" s="141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</row>
    <row r="103" spans="1:23" ht="15.5" x14ac:dyDescent="0.35">
      <c r="A103" s="141"/>
      <c r="B103" s="141"/>
      <c r="C103" s="141"/>
      <c r="D103" s="141"/>
      <c r="E103" s="141"/>
      <c r="F103" s="141"/>
      <c r="G103" s="141"/>
      <c r="I103" s="141"/>
      <c r="J103" s="175"/>
      <c r="K103" s="141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</row>
    <row r="104" spans="1:23" ht="15.5" x14ac:dyDescent="0.35">
      <c r="A104" s="669" t="s">
        <v>547</v>
      </c>
      <c r="B104" s="670"/>
      <c r="C104" s="670"/>
      <c r="D104" s="670"/>
      <c r="E104" s="670"/>
      <c r="F104" s="671"/>
      <c r="G104" s="141"/>
      <c r="I104" s="141"/>
      <c r="J104" s="175"/>
      <c r="K104" s="141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</row>
    <row r="105" spans="1:23" ht="15.5" x14ac:dyDescent="0.35">
      <c r="A105" s="141"/>
      <c r="B105" s="141"/>
      <c r="C105" s="141"/>
      <c r="D105" s="141"/>
      <c r="E105" s="141"/>
      <c r="F105" s="141"/>
      <c r="G105" s="141"/>
      <c r="I105" s="141"/>
      <c r="J105" s="175"/>
      <c r="K105" s="141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spans="1:23" ht="15.5" x14ac:dyDescent="0.35">
      <c r="A106" s="141"/>
      <c r="B106" s="141" t="s">
        <v>563</v>
      </c>
      <c r="C106" s="141"/>
      <c r="D106" s="141"/>
      <c r="E106" s="146" t="s">
        <v>71</v>
      </c>
      <c r="F106" s="146" t="s">
        <v>72</v>
      </c>
      <c r="G106" s="141"/>
      <c r="I106" s="146"/>
      <c r="J106" s="175"/>
      <c r="K106" s="141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1:23" ht="15.5" x14ac:dyDescent="0.35">
      <c r="A107" s="141"/>
      <c r="B107" s="141" t="s">
        <v>559</v>
      </c>
      <c r="C107" s="141" t="s">
        <v>2</v>
      </c>
      <c r="D107" s="141"/>
      <c r="E107" s="146">
        <v>2</v>
      </c>
      <c r="F107" s="146">
        <v>1</v>
      </c>
      <c r="G107" s="141"/>
      <c r="I107" s="181" t="s">
        <v>14</v>
      </c>
      <c r="J107" s="178">
        <f>'Rate Classifications'!$P$39*E107*F107</f>
        <v>0</v>
      </c>
      <c r="K107" s="141" t="s">
        <v>62</v>
      </c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</row>
    <row r="108" spans="1:23" ht="15.5" x14ac:dyDescent="0.35">
      <c r="A108" s="141"/>
      <c r="B108" s="141"/>
      <c r="C108" s="141"/>
      <c r="D108" s="141"/>
      <c r="E108" s="141"/>
      <c r="F108" s="141"/>
      <c r="G108" s="141"/>
      <c r="I108" s="146"/>
      <c r="J108" s="175"/>
      <c r="K108" s="141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</row>
    <row r="109" spans="1:23" ht="15.5" x14ac:dyDescent="0.35">
      <c r="A109" s="141"/>
      <c r="B109" s="141"/>
      <c r="C109" s="141"/>
      <c r="D109" s="141"/>
      <c r="E109" s="141"/>
      <c r="F109" s="141"/>
      <c r="G109" s="141"/>
      <c r="I109" s="146"/>
      <c r="J109" s="175"/>
      <c r="K109" s="141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</row>
    <row r="110" spans="1:23" ht="15.5" x14ac:dyDescent="0.35">
      <c r="A110" s="141"/>
      <c r="B110" s="141"/>
      <c r="C110" s="141"/>
      <c r="D110" s="141"/>
      <c r="E110" s="141"/>
      <c r="F110" s="141"/>
      <c r="G110" s="141"/>
      <c r="I110" s="146"/>
      <c r="J110" s="175"/>
      <c r="K110" s="141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</row>
    <row r="111" spans="1:23" ht="15.5" x14ac:dyDescent="0.35">
      <c r="A111" s="669" t="s">
        <v>548</v>
      </c>
      <c r="B111" s="670"/>
      <c r="C111" s="670"/>
      <c r="D111" s="670"/>
      <c r="E111" s="670"/>
      <c r="F111" s="671"/>
      <c r="G111" s="141"/>
      <c r="I111" s="146"/>
      <c r="J111" s="175"/>
      <c r="K111" s="141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</row>
    <row r="112" spans="1:23" ht="15.5" x14ac:dyDescent="0.35">
      <c r="A112" s="141"/>
      <c r="B112" s="141"/>
      <c r="C112" s="141"/>
      <c r="D112" s="141"/>
      <c r="E112" s="141"/>
      <c r="F112" s="141"/>
      <c r="G112" s="141"/>
      <c r="I112" s="146"/>
      <c r="J112" s="175"/>
      <c r="K112" s="141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</row>
    <row r="113" spans="1:23" ht="15.5" x14ac:dyDescent="0.35">
      <c r="A113" s="141"/>
      <c r="B113" s="141" t="s">
        <v>563</v>
      </c>
      <c r="C113" s="141"/>
      <c r="D113" s="141"/>
      <c r="E113" s="146" t="s">
        <v>71</v>
      </c>
      <c r="F113" s="146" t="s">
        <v>72</v>
      </c>
      <c r="G113" s="141"/>
      <c r="I113" s="146"/>
      <c r="J113" s="175"/>
      <c r="K113" s="141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</row>
    <row r="114" spans="1:23" ht="15.5" x14ac:dyDescent="0.35">
      <c r="A114" s="141"/>
      <c r="B114" s="141" t="s">
        <v>564</v>
      </c>
      <c r="C114" s="141" t="s">
        <v>560</v>
      </c>
      <c r="D114" s="141"/>
      <c r="E114" s="146">
        <v>9</v>
      </c>
      <c r="F114" s="146">
        <v>1</v>
      </c>
      <c r="G114" s="141"/>
      <c r="I114" s="181" t="s">
        <v>14</v>
      </c>
      <c r="J114" s="178">
        <f>'Rate Classifications'!$P$39*E114*F114</f>
        <v>0</v>
      </c>
      <c r="K114" s="141" t="s">
        <v>62</v>
      </c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</row>
    <row r="115" spans="1:23" ht="15.5" x14ac:dyDescent="0.35">
      <c r="A115" s="141"/>
      <c r="B115" s="141"/>
      <c r="C115" s="141"/>
      <c r="D115" s="141"/>
      <c r="E115" s="141"/>
      <c r="F115" s="141"/>
      <c r="G115" s="141"/>
      <c r="H115" s="151"/>
      <c r="I115" s="182"/>
      <c r="J115" s="141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</row>
    <row r="116" spans="1:23" ht="15.5" x14ac:dyDescent="0.35">
      <c r="A116" s="141"/>
      <c r="B116" s="141"/>
      <c r="C116" s="141"/>
      <c r="D116" s="141"/>
      <c r="E116" s="141"/>
      <c r="F116" s="141"/>
      <c r="G116" s="141"/>
      <c r="H116" s="151"/>
      <c r="I116" s="152"/>
      <c r="J116" s="141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spans="1:23" ht="15.5" x14ac:dyDescent="0.35">
      <c r="A117" s="141"/>
      <c r="B117" s="141"/>
      <c r="C117" s="141"/>
      <c r="D117" s="141"/>
      <c r="E117" s="141"/>
      <c r="F117" s="141"/>
      <c r="G117" s="141"/>
      <c r="H117" s="151"/>
      <c r="I117" s="152"/>
      <c r="J117" s="141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</row>
    <row r="118" spans="1:23" ht="15.5" x14ac:dyDescent="0.35">
      <c r="A118" s="164" t="s">
        <v>549</v>
      </c>
      <c r="B118" s="157"/>
      <c r="C118" s="157"/>
      <c r="D118" s="157"/>
      <c r="E118" s="157"/>
      <c r="F118" s="157"/>
      <c r="G118" s="158"/>
      <c r="H118" s="151"/>
      <c r="I118" s="151"/>
      <c r="J118" s="141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</row>
    <row r="119" spans="1:23" ht="15.5" x14ac:dyDescent="0.35">
      <c r="A119" s="141"/>
      <c r="B119" s="141"/>
      <c r="C119" s="141"/>
      <c r="D119" s="141"/>
      <c r="E119" s="141"/>
      <c r="F119" s="141"/>
      <c r="G119" s="141"/>
      <c r="H119" s="141"/>
      <c r="I119" s="141"/>
      <c r="J119" s="141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</row>
    <row r="120" spans="1:23" ht="15.5" x14ac:dyDescent="0.35">
      <c r="A120" s="141"/>
      <c r="B120" s="141" t="s">
        <v>563</v>
      </c>
      <c r="C120" s="141"/>
      <c r="D120" s="141"/>
      <c r="E120" s="146" t="s">
        <v>71</v>
      </c>
      <c r="F120" s="146" t="s">
        <v>72</v>
      </c>
      <c r="G120" s="141"/>
      <c r="H120" s="141"/>
      <c r="I120" s="141"/>
      <c r="J120" s="141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1:23" ht="15.5" x14ac:dyDescent="0.35">
      <c r="A121" s="141"/>
      <c r="B121" s="141" t="s">
        <v>559</v>
      </c>
      <c r="C121" s="141" t="s">
        <v>2</v>
      </c>
      <c r="D121" s="141"/>
      <c r="E121" s="146">
        <v>6</v>
      </c>
      <c r="F121" s="146">
        <v>1</v>
      </c>
      <c r="G121" s="141"/>
      <c r="I121" s="181" t="s">
        <v>14</v>
      </c>
      <c r="J121" s="178">
        <f>'Rate Classifications'!$P$39*E121*F121</f>
        <v>0</v>
      </c>
      <c r="K121" s="141" t="s">
        <v>62</v>
      </c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</row>
    <row r="122" spans="1:23" ht="15.5" x14ac:dyDescent="0.35">
      <c r="A122" s="141"/>
      <c r="B122" s="141"/>
      <c r="C122" s="141"/>
      <c r="D122" s="141"/>
      <c r="E122" s="141"/>
      <c r="F122" s="141"/>
      <c r="G122" s="141"/>
      <c r="I122" s="141"/>
      <c r="J122" s="141"/>
      <c r="K122" s="141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</row>
    <row r="123" spans="1:23" ht="15.5" x14ac:dyDescent="0.35">
      <c r="A123" s="141"/>
      <c r="B123" s="141"/>
      <c r="C123" s="141"/>
      <c r="D123" s="141"/>
      <c r="E123" s="141"/>
      <c r="F123" s="141"/>
      <c r="G123" s="141"/>
      <c r="I123" s="141"/>
      <c r="J123" s="141"/>
      <c r="K123" s="141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</row>
    <row r="124" spans="1:23" ht="15.5" x14ac:dyDescent="0.35">
      <c r="A124" s="141"/>
      <c r="B124" s="141"/>
      <c r="C124" s="141"/>
      <c r="D124" s="141"/>
      <c r="E124" s="141"/>
      <c r="F124" s="141"/>
      <c r="G124" s="141"/>
      <c r="I124" s="141"/>
      <c r="J124" s="141"/>
      <c r="K124" s="141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</row>
    <row r="125" spans="1:23" ht="15.5" x14ac:dyDescent="0.35">
      <c r="A125" s="164" t="s">
        <v>550</v>
      </c>
      <c r="B125" s="157"/>
      <c r="C125" s="157"/>
      <c r="D125" s="157"/>
      <c r="E125" s="157"/>
      <c r="F125" s="157"/>
      <c r="G125" s="157"/>
      <c r="H125" s="157"/>
      <c r="I125" s="158"/>
      <c r="J125" s="151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</row>
    <row r="126" spans="1:23" ht="15.5" x14ac:dyDescent="0.35">
      <c r="A126" s="141"/>
      <c r="B126" s="141"/>
      <c r="C126" s="141"/>
      <c r="D126" s="141"/>
      <c r="E126" s="141"/>
      <c r="F126" s="141"/>
      <c r="G126" s="141"/>
      <c r="H126" s="141"/>
      <c r="I126" s="141"/>
      <c r="J126" s="141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</row>
    <row r="127" spans="1:23" ht="15.5" x14ac:dyDescent="0.35">
      <c r="A127" s="141"/>
      <c r="B127" s="141" t="s">
        <v>563</v>
      </c>
      <c r="C127" s="141"/>
      <c r="D127" s="141"/>
      <c r="E127" s="146" t="s">
        <v>71</v>
      </c>
      <c r="F127" s="146" t="s">
        <v>72</v>
      </c>
      <c r="G127" s="141"/>
      <c r="H127" s="141"/>
      <c r="I127" s="141"/>
      <c r="J127" s="141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</row>
    <row r="128" spans="1:23" ht="15.5" x14ac:dyDescent="0.35">
      <c r="A128" s="141"/>
      <c r="B128" s="141" t="s">
        <v>564</v>
      </c>
      <c r="C128" s="141" t="s">
        <v>2</v>
      </c>
      <c r="D128" s="141"/>
      <c r="E128" s="146">
        <v>10</v>
      </c>
      <c r="F128" s="146">
        <v>1</v>
      </c>
      <c r="G128" s="141"/>
      <c r="I128" s="181" t="s">
        <v>14</v>
      </c>
      <c r="J128" s="178">
        <f>'Rate Classifications'!$P$39*E128*F128</f>
        <v>0</v>
      </c>
      <c r="K128" s="141" t="s">
        <v>62</v>
      </c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23" ht="15.5" x14ac:dyDescent="0.35">
      <c r="A129" s="141"/>
      <c r="B129" s="141"/>
      <c r="C129" s="141"/>
      <c r="D129" s="141"/>
      <c r="E129" s="141"/>
      <c r="F129" s="141"/>
      <c r="G129" s="141"/>
      <c r="I129" s="146"/>
      <c r="J129" s="175"/>
      <c r="K129" s="141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</row>
    <row r="130" spans="1:23" ht="15.5" x14ac:dyDescent="0.35">
      <c r="A130" s="141"/>
      <c r="B130" s="141"/>
      <c r="C130" s="141"/>
      <c r="D130" s="141"/>
      <c r="E130" s="141"/>
      <c r="F130" s="141"/>
      <c r="G130" s="141"/>
      <c r="I130" s="146"/>
      <c r="J130" s="175"/>
      <c r="K130" s="141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</row>
    <row r="131" spans="1:23" ht="15.5" x14ac:dyDescent="0.35">
      <c r="A131" s="141"/>
      <c r="B131" s="141"/>
      <c r="C131" s="141"/>
      <c r="D131" s="141"/>
      <c r="E131" s="141"/>
      <c r="F131" s="141"/>
      <c r="G131" s="141"/>
      <c r="I131" s="146"/>
      <c r="J131" s="175"/>
      <c r="K131" s="141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</row>
    <row r="132" spans="1:23" ht="15.5" x14ac:dyDescent="0.35">
      <c r="A132" s="669" t="s">
        <v>551</v>
      </c>
      <c r="B132" s="670"/>
      <c r="C132" s="670"/>
      <c r="D132" s="670"/>
      <c r="E132" s="670"/>
      <c r="F132" s="671"/>
      <c r="G132" s="141"/>
      <c r="I132" s="146"/>
      <c r="J132" s="175"/>
      <c r="K132" s="141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</row>
    <row r="133" spans="1:23" ht="15.5" x14ac:dyDescent="0.35">
      <c r="A133" s="141"/>
      <c r="B133" s="141"/>
      <c r="C133" s="141"/>
      <c r="D133" s="141"/>
      <c r="E133" s="141"/>
      <c r="F133" s="141"/>
      <c r="G133" s="141"/>
      <c r="I133" s="146"/>
      <c r="J133" s="175"/>
      <c r="K133" s="141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</row>
    <row r="134" spans="1:23" ht="15.5" x14ac:dyDescent="0.35">
      <c r="A134" s="141"/>
      <c r="B134" s="141" t="s">
        <v>562</v>
      </c>
      <c r="C134" s="141"/>
      <c r="D134" s="141"/>
      <c r="E134" s="146" t="s">
        <v>71</v>
      </c>
      <c r="F134" s="146" t="s">
        <v>72</v>
      </c>
      <c r="G134" s="141"/>
      <c r="I134" s="146"/>
      <c r="J134" s="175"/>
      <c r="K134" s="141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</row>
    <row r="135" spans="1:23" ht="15.5" x14ac:dyDescent="0.35">
      <c r="A135" s="141"/>
      <c r="B135" s="141" t="s">
        <v>564</v>
      </c>
      <c r="C135" s="141" t="s">
        <v>2</v>
      </c>
      <c r="D135" s="141"/>
      <c r="E135" s="146">
        <v>10</v>
      </c>
      <c r="F135" s="146">
        <v>1</v>
      </c>
      <c r="G135" s="141"/>
      <c r="I135" s="181" t="s">
        <v>14</v>
      </c>
      <c r="J135" s="178">
        <f>'Rate Classifications'!$P$39*E135*F135</f>
        <v>0</v>
      </c>
      <c r="K135" s="141" t="s">
        <v>62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</row>
    <row r="136" spans="1:23" ht="15.5" x14ac:dyDescent="0.35">
      <c r="A136" s="141"/>
      <c r="B136" s="141"/>
      <c r="C136" s="141"/>
      <c r="D136" s="141"/>
      <c r="E136" s="141"/>
      <c r="F136" s="141"/>
      <c r="G136" s="141"/>
      <c r="I136" s="146"/>
      <c r="J136" s="175"/>
      <c r="K136" s="141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</row>
    <row r="137" spans="1:23" ht="15.5" x14ac:dyDescent="0.35">
      <c r="A137" s="141"/>
      <c r="B137" s="141"/>
      <c r="C137" s="141"/>
      <c r="D137" s="141"/>
      <c r="E137" s="141"/>
      <c r="F137" s="141"/>
      <c r="G137" s="141"/>
      <c r="I137" s="146"/>
      <c r="J137" s="175"/>
      <c r="K137" s="141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</row>
    <row r="138" spans="1:23" ht="15.5" x14ac:dyDescent="0.35">
      <c r="A138" s="141"/>
      <c r="B138" s="141"/>
      <c r="C138" s="141"/>
      <c r="D138" s="141"/>
      <c r="E138" s="141"/>
      <c r="F138" s="141"/>
      <c r="G138" s="141"/>
      <c r="I138" s="146"/>
      <c r="J138" s="175"/>
      <c r="K138" s="141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</row>
    <row r="139" spans="1:23" ht="15.5" x14ac:dyDescent="0.35">
      <c r="A139" s="669" t="s">
        <v>552</v>
      </c>
      <c r="B139" s="670"/>
      <c r="C139" s="670"/>
      <c r="D139" s="670"/>
      <c r="E139" s="670"/>
      <c r="F139" s="670"/>
      <c r="G139" s="670"/>
      <c r="H139" s="671"/>
      <c r="I139" s="146"/>
      <c r="J139" s="175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</row>
    <row r="140" spans="1:23" ht="15.5" x14ac:dyDescent="0.35">
      <c r="A140" s="141"/>
      <c r="B140" s="141"/>
      <c r="C140" s="141"/>
      <c r="D140" s="141"/>
      <c r="E140" s="141"/>
      <c r="F140" s="141"/>
      <c r="G140" s="141"/>
      <c r="H140" s="141"/>
      <c r="I140" s="146"/>
      <c r="J140" s="175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</row>
    <row r="141" spans="1:23" ht="15.5" x14ac:dyDescent="0.35">
      <c r="A141" s="141"/>
      <c r="B141" s="141" t="s">
        <v>563</v>
      </c>
      <c r="C141" s="141"/>
      <c r="D141" s="141"/>
      <c r="E141" s="146" t="s">
        <v>71</v>
      </c>
      <c r="F141" s="146" t="s">
        <v>72</v>
      </c>
      <c r="G141" s="141"/>
      <c r="H141" s="141"/>
      <c r="I141" s="146"/>
      <c r="J141" s="175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</row>
    <row r="142" spans="1:23" ht="15.5" x14ac:dyDescent="0.35">
      <c r="A142" s="141"/>
      <c r="B142" s="141" t="s">
        <v>559</v>
      </c>
      <c r="C142" s="141" t="s">
        <v>2</v>
      </c>
      <c r="D142" s="141"/>
      <c r="E142" s="146">
        <v>1</v>
      </c>
      <c r="F142" s="146">
        <v>1</v>
      </c>
      <c r="G142" s="141"/>
      <c r="I142" s="137"/>
      <c r="J142" s="188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</row>
    <row r="143" spans="1:23" ht="15.5" x14ac:dyDescent="0.35">
      <c r="A143" s="141"/>
      <c r="B143" s="141"/>
      <c r="C143" s="141"/>
      <c r="D143" s="141"/>
      <c r="E143" s="141"/>
      <c r="F143" s="141"/>
      <c r="G143" s="141"/>
      <c r="I143" s="181" t="s">
        <v>14</v>
      </c>
      <c r="J143" s="178">
        <f>'Rate Classifications'!$P$39*E142*F142</f>
        <v>0</v>
      </c>
      <c r="K143" s="141" t="s">
        <v>61</v>
      </c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</row>
    <row r="144" spans="1:23" ht="15.5" x14ac:dyDescent="0.35">
      <c r="A144" s="141"/>
      <c r="B144" s="141"/>
      <c r="C144" s="141"/>
      <c r="D144" s="141"/>
      <c r="E144" s="141"/>
      <c r="F144" s="141"/>
      <c r="G144" s="141"/>
      <c r="I144" s="146"/>
      <c r="J144" s="175"/>
      <c r="K144" s="141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</row>
    <row r="145" spans="1:23" ht="15.5" x14ac:dyDescent="0.35">
      <c r="A145" s="141"/>
      <c r="B145" s="141"/>
      <c r="C145" s="141"/>
      <c r="D145" s="141"/>
      <c r="E145" s="141"/>
      <c r="F145" s="141"/>
      <c r="G145" s="141"/>
      <c r="I145" s="146"/>
      <c r="J145" s="175"/>
      <c r="K145" s="141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</row>
    <row r="146" spans="1:23" ht="15.5" x14ac:dyDescent="0.35">
      <c r="A146" s="669" t="s">
        <v>554</v>
      </c>
      <c r="B146" s="670"/>
      <c r="C146" s="670"/>
      <c r="D146" s="670"/>
      <c r="E146" s="670"/>
      <c r="F146" s="671"/>
      <c r="G146" s="141"/>
      <c r="I146" s="146"/>
      <c r="J146" s="175"/>
      <c r="K146" s="141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</row>
    <row r="147" spans="1:23" ht="15.5" x14ac:dyDescent="0.35">
      <c r="A147" s="141"/>
      <c r="B147" s="141"/>
      <c r="C147" s="141"/>
      <c r="D147" s="141"/>
      <c r="E147" s="141"/>
      <c r="F147" s="141"/>
      <c r="G147" s="141"/>
      <c r="I147" s="146"/>
      <c r="J147" s="175"/>
      <c r="K147" s="141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</row>
    <row r="148" spans="1:23" ht="15.5" x14ac:dyDescent="0.35">
      <c r="A148" s="141"/>
      <c r="B148" s="141" t="s">
        <v>563</v>
      </c>
      <c r="C148" s="141"/>
      <c r="D148" s="141"/>
      <c r="E148" s="146" t="s">
        <v>71</v>
      </c>
      <c r="F148" s="146" t="s">
        <v>72</v>
      </c>
      <c r="G148" s="141"/>
      <c r="I148" s="146"/>
      <c r="J148" s="175"/>
      <c r="K148" s="141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</row>
    <row r="149" spans="1:23" ht="15.5" x14ac:dyDescent="0.35">
      <c r="A149" s="141"/>
      <c r="B149" s="141" t="s">
        <v>564</v>
      </c>
      <c r="C149" s="141" t="s">
        <v>560</v>
      </c>
      <c r="D149" s="141"/>
      <c r="E149" s="146">
        <v>3.5</v>
      </c>
      <c r="F149" s="146">
        <v>1</v>
      </c>
      <c r="G149" s="141"/>
      <c r="I149" s="146"/>
      <c r="J149" s="175"/>
      <c r="K149" s="141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</row>
    <row r="150" spans="1:23" ht="15.5" x14ac:dyDescent="0.35">
      <c r="A150" s="141"/>
      <c r="B150" s="141"/>
      <c r="C150" s="141"/>
      <c r="D150" s="141"/>
      <c r="E150" s="141"/>
      <c r="F150" s="141"/>
      <c r="G150" s="141"/>
      <c r="I150" s="181" t="s">
        <v>14</v>
      </c>
      <c r="J150" s="178">
        <f>'Rate Classifications'!$P$39*E149*F149</f>
        <v>0</v>
      </c>
      <c r="K150" s="141" t="s">
        <v>62</v>
      </c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</row>
    <row r="151" spans="1:23" ht="15.5" x14ac:dyDescent="0.35">
      <c r="A151" s="141"/>
      <c r="B151" s="141"/>
      <c r="C151" s="141"/>
      <c r="D151" s="141"/>
      <c r="E151" s="141"/>
      <c r="F151" s="141"/>
      <c r="G151" s="141"/>
      <c r="I151" s="141"/>
      <c r="J151" s="141"/>
      <c r="K151" s="141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</row>
    <row r="152" spans="1:23" ht="15.5" x14ac:dyDescent="0.35">
      <c r="A152" s="141"/>
      <c r="B152" s="141"/>
      <c r="C152" s="141"/>
      <c r="D152" s="141"/>
      <c r="E152" s="141"/>
      <c r="F152" s="141"/>
      <c r="G152" s="141"/>
      <c r="I152" s="141"/>
      <c r="J152" s="141"/>
      <c r="K152" s="141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</row>
    <row r="153" spans="1:23" ht="15.5" x14ac:dyDescent="0.35">
      <c r="A153" s="669" t="s">
        <v>553</v>
      </c>
      <c r="B153" s="670"/>
      <c r="C153" s="670"/>
      <c r="D153" s="670"/>
      <c r="E153" s="670"/>
      <c r="F153" s="671"/>
      <c r="G153" s="141"/>
      <c r="I153" s="141"/>
      <c r="J153" s="141"/>
      <c r="K153" s="141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</row>
    <row r="154" spans="1:23" ht="15.5" x14ac:dyDescent="0.35">
      <c r="A154" s="141"/>
      <c r="B154" s="141"/>
      <c r="C154" s="141"/>
      <c r="D154" s="141"/>
      <c r="E154" s="141"/>
      <c r="F154" s="141"/>
      <c r="G154" s="141"/>
      <c r="I154" s="141"/>
      <c r="J154" s="141"/>
      <c r="K154" s="141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</row>
    <row r="155" spans="1:23" ht="15.5" x14ac:dyDescent="0.35">
      <c r="A155" s="141"/>
      <c r="B155" s="141" t="s">
        <v>562</v>
      </c>
      <c r="C155" s="141"/>
      <c r="D155" s="141"/>
      <c r="E155" s="146" t="s">
        <v>71</v>
      </c>
      <c r="F155" s="146" t="s">
        <v>72</v>
      </c>
      <c r="G155" s="141"/>
      <c r="I155" s="141"/>
      <c r="J155" s="141"/>
      <c r="K155" s="141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</row>
    <row r="156" spans="1:23" ht="15.5" x14ac:dyDescent="0.35">
      <c r="A156" s="141"/>
      <c r="B156" s="141" t="s">
        <v>564</v>
      </c>
      <c r="C156" s="141" t="s">
        <v>2</v>
      </c>
      <c r="D156" s="141"/>
      <c r="E156" s="146">
        <v>10</v>
      </c>
      <c r="F156" s="146">
        <v>1</v>
      </c>
      <c r="G156" s="141"/>
      <c r="I156" s="141"/>
      <c r="J156" s="141"/>
      <c r="K156" s="141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</row>
    <row r="157" spans="1:23" ht="15.5" x14ac:dyDescent="0.35">
      <c r="A157" s="141"/>
      <c r="B157" s="141"/>
      <c r="C157" s="141"/>
      <c r="D157" s="141"/>
      <c r="E157" s="141"/>
      <c r="F157" s="141"/>
      <c r="G157" s="141"/>
      <c r="I157" s="181" t="s">
        <v>14</v>
      </c>
      <c r="J157" s="178">
        <f>'Rate Classifications'!$P$39*E156*F156</f>
        <v>0</v>
      </c>
      <c r="K157" s="141" t="s">
        <v>62</v>
      </c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</row>
    <row r="158" spans="1:23" ht="15.5" x14ac:dyDescent="0.35">
      <c r="A158" s="141"/>
      <c r="B158" s="141"/>
      <c r="C158" s="141"/>
      <c r="D158" s="141"/>
      <c r="E158" s="141"/>
      <c r="F158" s="141"/>
      <c r="G158" s="141"/>
      <c r="I158" s="146"/>
      <c r="J158" s="175"/>
      <c r="K158" s="141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</row>
    <row r="159" spans="1:23" ht="15.5" x14ac:dyDescent="0.35">
      <c r="A159" s="141"/>
      <c r="B159" s="141"/>
      <c r="C159" s="141"/>
      <c r="D159" s="141"/>
      <c r="E159" s="141"/>
      <c r="F159" s="141"/>
      <c r="G159" s="141"/>
      <c r="I159" s="146"/>
      <c r="J159" s="175"/>
      <c r="K159" s="141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</row>
    <row r="160" spans="1:23" ht="15.5" x14ac:dyDescent="0.35">
      <c r="A160" s="164" t="s">
        <v>555</v>
      </c>
      <c r="B160" s="157"/>
      <c r="C160" s="157"/>
      <c r="D160" s="157"/>
      <c r="E160" s="157"/>
      <c r="F160" s="157"/>
      <c r="G160" s="158"/>
      <c r="I160" s="146"/>
      <c r="J160" s="175"/>
      <c r="K160" s="141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</row>
    <row r="161" spans="1:23" ht="15.5" x14ac:dyDescent="0.35">
      <c r="A161" s="141"/>
      <c r="B161" s="141"/>
      <c r="C161" s="141"/>
      <c r="D161" s="141"/>
      <c r="E161" s="141"/>
      <c r="F161" s="141"/>
      <c r="G161" s="141"/>
      <c r="I161" s="183"/>
      <c r="J161" s="180"/>
      <c r="K161" s="141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</row>
    <row r="162" spans="1:23" ht="15.5" x14ac:dyDescent="0.35">
      <c r="A162" s="141"/>
      <c r="B162" s="141" t="s">
        <v>563</v>
      </c>
      <c r="C162" s="141"/>
      <c r="D162" s="141"/>
      <c r="E162" s="146" t="s">
        <v>71</v>
      </c>
      <c r="F162" s="146" t="s">
        <v>72</v>
      </c>
      <c r="G162" s="141"/>
      <c r="I162" s="146"/>
      <c r="J162" s="175"/>
      <c r="K162" s="141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</row>
    <row r="163" spans="1:23" ht="15.5" x14ac:dyDescent="0.35">
      <c r="A163" s="141"/>
      <c r="B163" s="141" t="s">
        <v>559</v>
      </c>
      <c r="C163" s="141" t="s">
        <v>2</v>
      </c>
      <c r="D163" s="141"/>
      <c r="E163" s="146">
        <v>5</v>
      </c>
      <c r="F163" s="146">
        <v>1</v>
      </c>
      <c r="G163" s="141"/>
      <c r="I163" s="146"/>
      <c r="J163" s="175"/>
      <c r="K163" s="141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</row>
    <row r="164" spans="1:23" ht="15.5" x14ac:dyDescent="0.35">
      <c r="A164" s="141"/>
      <c r="B164" s="141"/>
      <c r="C164" s="141"/>
      <c r="D164" s="141"/>
      <c r="E164" s="141"/>
      <c r="F164" s="141"/>
      <c r="G164" s="141"/>
      <c r="I164" s="181" t="s">
        <v>14</v>
      </c>
      <c r="J164" s="178">
        <f>'Rate Classifications'!$P$39*E163*F163</f>
        <v>0</v>
      </c>
      <c r="K164" s="141" t="s">
        <v>62</v>
      </c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</row>
    <row r="165" spans="1:23" ht="15.5" x14ac:dyDescent="0.35">
      <c r="A165" s="141"/>
      <c r="B165" s="141"/>
      <c r="C165" s="141"/>
      <c r="D165" s="141"/>
      <c r="E165" s="141"/>
      <c r="F165" s="141"/>
      <c r="G165" s="141"/>
      <c r="I165" s="151"/>
      <c r="J165" s="152"/>
      <c r="K165" s="141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</row>
    <row r="166" spans="1:23" ht="15.5" x14ac:dyDescent="0.35">
      <c r="A166" s="141"/>
      <c r="B166" s="141"/>
      <c r="C166" s="141"/>
      <c r="D166" s="141"/>
      <c r="E166" s="141"/>
      <c r="F166" s="141"/>
      <c r="G166" s="141"/>
      <c r="I166" s="151"/>
      <c r="J166" s="152"/>
      <c r="K166" s="141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</row>
    <row r="167" spans="1:23" ht="15.5" x14ac:dyDescent="0.35">
      <c r="A167" s="164" t="s">
        <v>556</v>
      </c>
      <c r="B167" s="157"/>
      <c r="C167" s="157"/>
      <c r="D167" s="157"/>
      <c r="E167" s="157"/>
      <c r="F167" s="157"/>
      <c r="G167" s="158"/>
      <c r="I167" s="141"/>
      <c r="J167" s="141"/>
      <c r="K167" s="141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</row>
    <row r="168" spans="1:23" ht="15.5" x14ac:dyDescent="0.35">
      <c r="A168" s="141"/>
      <c r="B168" s="141"/>
      <c r="C168" s="141"/>
      <c r="D168" s="141"/>
      <c r="E168" s="141"/>
      <c r="F168" s="141"/>
      <c r="G168" s="141"/>
      <c r="I168" s="151"/>
      <c r="J168" s="141"/>
      <c r="K168" s="141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</row>
    <row r="169" spans="1:23" ht="15.5" x14ac:dyDescent="0.35">
      <c r="A169" s="141"/>
      <c r="B169" s="141" t="s">
        <v>563</v>
      </c>
      <c r="C169" s="141"/>
      <c r="D169" s="141"/>
      <c r="E169" s="146" t="s">
        <v>71</v>
      </c>
      <c r="F169" s="146" t="s">
        <v>72</v>
      </c>
      <c r="G169" s="141"/>
      <c r="I169" s="141"/>
      <c r="J169" s="141"/>
      <c r="K169" s="141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</row>
    <row r="170" spans="1:23" ht="15.5" x14ac:dyDescent="0.35">
      <c r="A170" s="141"/>
      <c r="B170" s="141" t="s">
        <v>559</v>
      </c>
      <c r="C170" s="141" t="s">
        <v>2</v>
      </c>
      <c r="D170" s="141"/>
      <c r="E170" s="146">
        <v>8</v>
      </c>
      <c r="F170" s="146">
        <v>1</v>
      </c>
      <c r="G170" s="141"/>
      <c r="I170" s="146"/>
      <c r="J170" s="141"/>
      <c r="K170" s="141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</row>
    <row r="171" spans="1:23" ht="15.5" x14ac:dyDescent="0.35">
      <c r="A171" s="141"/>
      <c r="B171" s="141"/>
      <c r="C171" s="141"/>
      <c r="D171" s="141"/>
      <c r="E171" s="141"/>
      <c r="F171" s="141"/>
      <c r="G171" s="141"/>
      <c r="I171" s="181" t="s">
        <v>14</v>
      </c>
      <c r="J171" s="178">
        <f>'Rate Classifications'!$P$39*E170*F170</f>
        <v>0</v>
      </c>
      <c r="K171" s="141" t="s">
        <v>62</v>
      </c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</row>
    <row r="172" spans="1:23" ht="15.5" x14ac:dyDescent="0.35">
      <c r="A172" s="141"/>
      <c r="B172" s="141"/>
      <c r="C172" s="141"/>
      <c r="D172" s="141"/>
      <c r="E172" s="141"/>
      <c r="F172" s="141"/>
      <c r="G172" s="141"/>
      <c r="I172" s="146"/>
      <c r="J172" s="175"/>
      <c r="K172" s="141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</row>
    <row r="173" spans="1:23" ht="15.5" x14ac:dyDescent="0.35">
      <c r="A173" s="141"/>
      <c r="B173" s="141"/>
      <c r="C173" s="141"/>
      <c r="D173" s="141"/>
      <c r="E173" s="141"/>
      <c r="F173" s="141"/>
      <c r="G173" s="141"/>
      <c r="I173" s="146"/>
      <c r="J173" s="175"/>
      <c r="K173" s="141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</row>
    <row r="174" spans="1:23" ht="15.5" x14ac:dyDescent="0.35">
      <c r="A174" s="164" t="s">
        <v>557</v>
      </c>
      <c r="B174" s="157"/>
      <c r="C174" s="157"/>
      <c r="D174" s="157"/>
      <c r="E174" s="157"/>
      <c r="F174" s="158"/>
      <c r="G174" s="151"/>
      <c r="I174" s="146"/>
      <c r="J174" s="175"/>
      <c r="K174" s="141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</row>
    <row r="175" spans="1:23" ht="15.5" x14ac:dyDescent="0.35">
      <c r="A175" s="141"/>
      <c r="B175" s="141"/>
      <c r="C175" s="141"/>
      <c r="D175" s="141"/>
      <c r="E175" s="141"/>
      <c r="F175" s="141"/>
      <c r="G175" s="141"/>
      <c r="I175" s="146"/>
      <c r="J175" s="175"/>
      <c r="K175" s="141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</row>
    <row r="176" spans="1:23" ht="15.5" x14ac:dyDescent="0.35">
      <c r="A176" s="141"/>
      <c r="B176" s="141" t="s">
        <v>563</v>
      </c>
      <c r="C176" s="141"/>
      <c r="D176" s="141"/>
      <c r="E176" s="146" t="s">
        <v>71</v>
      </c>
      <c r="F176" s="146" t="s">
        <v>72</v>
      </c>
      <c r="G176" s="141"/>
      <c r="I176" s="146"/>
      <c r="J176" s="175"/>
      <c r="K176" s="141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</row>
    <row r="177" spans="1:23" ht="15.5" x14ac:dyDescent="0.35">
      <c r="A177" s="141"/>
      <c r="B177" s="141" t="s">
        <v>559</v>
      </c>
      <c r="C177" s="141" t="s">
        <v>2</v>
      </c>
      <c r="D177" s="141"/>
      <c r="E177" s="146">
        <v>16.5</v>
      </c>
      <c r="F177" s="146">
        <v>1</v>
      </c>
      <c r="G177" s="141"/>
      <c r="I177" s="146"/>
      <c r="J177" s="175"/>
      <c r="K177" s="141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</row>
    <row r="178" spans="1:23" ht="15.5" x14ac:dyDescent="0.35">
      <c r="A178" s="141"/>
      <c r="B178" s="141"/>
      <c r="C178" s="141"/>
      <c r="D178" s="141"/>
      <c r="E178" s="141"/>
      <c r="F178" s="141"/>
      <c r="G178" s="141"/>
      <c r="I178" s="181" t="s">
        <v>14</v>
      </c>
      <c r="J178" s="178">
        <f>'Rate Classifications'!$P$39*E177*F177</f>
        <v>0</v>
      </c>
      <c r="K178" s="141" t="s">
        <v>62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</row>
    <row r="179" spans="1:23" ht="15.5" x14ac:dyDescent="0.35">
      <c r="A179" s="141"/>
      <c r="B179" s="141"/>
      <c r="C179" s="141"/>
      <c r="D179" s="141"/>
      <c r="E179" s="141"/>
      <c r="F179" s="141"/>
      <c r="G179" s="141"/>
      <c r="I179" s="146"/>
      <c r="J179" s="175"/>
      <c r="K179" s="141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</row>
    <row r="180" spans="1:23" ht="15.5" x14ac:dyDescent="0.35">
      <c r="A180" s="141"/>
      <c r="B180" s="141"/>
      <c r="C180" s="141"/>
      <c r="D180" s="141"/>
      <c r="E180" s="141"/>
      <c r="F180" s="141"/>
      <c r="G180" s="141"/>
      <c r="I180" s="146"/>
      <c r="J180" s="175"/>
      <c r="K180" s="141"/>
      <c r="L180" s="370"/>
      <c r="M180" s="370"/>
      <c r="N180" s="370"/>
      <c r="O180" s="370"/>
      <c r="P180" s="370"/>
      <c r="Q180" s="370"/>
      <c r="R180" s="370"/>
      <c r="S180" s="370"/>
      <c r="T180" s="370"/>
      <c r="U180" s="20"/>
      <c r="V180" s="20"/>
      <c r="W180" s="20"/>
    </row>
    <row r="181" spans="1:23" ht="15.5" x14ac:dyDescent="0.35">
      <c r="A181" s="669" t="s">
        <v>558</v>
      </c>
      <c r="B181" s="670"/>
      <c r="C181" s="670"/>
      <c r="D181" s="670"/>
      <c r="E181" s="670"/>
      <c r="F181" s="671"/>
      <c r="G181" s="141"/>
      <c r="I181" s="146"/>
      <c r="J181" s="141"/>
      <c r="K181" s="141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</row>
    <row r="182" spans="1:23" ht="15.5" x14ac:dyDescent="0.35">
      <c r="A182" s="141"/>
      <c r="B182" s="141"/>
      <c r="C182" s="141"/>
      <c r="D182" s="141"/>
      <c r="E182" s="141"/>
      <c r="F182" s="141"/>
      <c r="G182" s="141"/>
      <c r="I182" s="146"/>
      <c r="J182" s="141"/>
      <c r="K182" s="141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</row>
    <row r="183" spans="1:23" ht="15.5" x14ac:dyDescent="0.35">
      <c r="A183" s="141"/>
      <c r="B183" s="141" t="s">
        <v>565</v>
      </c>
      <c r="C183" s="141"/>
      <c r="D183" s="141"/>
      <c r="E183" s="146" t="s">
        <v>71</v>
      </c>
      <c r="F183" s="146" t="s">
        <v>72</v>
      </c>
      <c r="G183" s="141"/>
      <c r="I183" s="146"/>
      <c r="J183" s="141"/>
      <c r="K183" s="141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</row>
    <row r="184" spans="1:23" ht="15.5" x14ac:dyDescent="0.35">
      <c r="A184" s="141"/>
      <c r="B184" s="141" t="s">
        <v>564</v>
      </c>
      <c r="C184" s="141" t="s">
        <v>2</v>
      </c>
      <c r="D184" s="141"/>
      <c r="E184" s="146">
        <v>4</v>
      </c>
      <c r="F184" s="146">
        <v>1</v>
      </c>
      <c r="G184" s="141"/>
      <c r="I184" s="146" t="s">
        <v>58</v>
      </c>
      <c r="J184" s="177">
        <f>'Rate Classifications'!$H$39*E184*F184</f>
        <v>0</v>
      </c>
      <c r="K184" s="141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</row>
    <row r="185" spans="1:23" ht="15.5" x14ac:dyDescent="0.35">
      <c r="A185" s="141"/>
      <c r="B185" s="141"/>
      <c r="C185" s="141"/>
      <c r="D185" s="141"/>
      <c r="E185" s="146"/>
      <c r="F185" s="146"/>
      <c r="G185" s="141"/>
      <c r="I185" s="146"/>
      <c r="J185" s="175"/>
      <c r="K185" s="141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</row>
    <row r="186" spans="1:23" ht="15.5" x14ac:dyDescent="0.35">
      <c r="A186" s="141"/>
      <c r="B186" s="141" t="s">
        <v>566</v>
      </c>
      <c r="C186" s="141"/>
      <c r="D186" s="141"/>
      <c r="E186" s="146" t="s">
        <v>71</v>
      </c>
      <c r="F186" s="146" t="s">
        <v>72</v>
      </c>
      <c r="G186" s="141"/>
      <c r="I186" s="146"/>
      <c r="J186" s="175"/>
      <c r="K186" s="141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</row>
    <row r="187" spans="1:23" ht="15.5" x14ac:dyDescent="0.35">
      <c r="A187" s="141"/>
      <c r="B187" s="141" t="s">
        <v>564</v>
      </c>
      <c r="C187" s="141" t="s">
        <v>2</v>
      </c>
      <c r="D187" s="141"/>
      <c r="E187" s="146">
        <v>0.5</v>
      </c>
      <c r="F187" s="146">
        <v>1</v>
      </c>
      <c r="G187" s="141"/>
      <c r="I187" s="146" t="s">
        <v>58</v>
      </c>
      <c r="J187" s="177">
        <f>'Rate Classifications'!$F$39*E187*F187</f>
        <v>0</v>
      </c>
      <c r="K187" s="141"/>
      <c r="L187" s="370"/>
      <c r="M187" s="370"/>
      <c r="N187" s="370"/>
      <c r="O187" s="370"/>
      <c r="P187" s="370"/>
      <c r="Q187" s="370"/>
      <c r="R187" s="370"/>
      <c r="S187" s="370"/>
      <c r="T187" s="370"/>
      <c r="U187" s="20"/>
      <c r="V187" s="20"/>
      <c r="W187" s="20"/>
    </row>
    <row r="188" spans="1:23" ht="15.5" x14ac:dyDescent="0.35">
      <c r="A188" s="141"/>
      <c r="B188" s="141"/>
      <c r="C188" s="141"/>
      <c r="D188" s="141"/>
      <c r="E188" s="141"/>
      <c r="F188" s="141"/>
      <c r="G188" s="141"/>
      <c r="I188" s="181" t="s">
        <v>14</v>
      </c>
      <c r="J188" s="178">
        <f>J184+J187</f>
        <v>0</v>
      </c>
      <c r="K188" s="141" t="s">
        <v>120</v>
      </c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</row>
    <row r="189" spans="1:23" ht="15.5" x14ac:dyDescent="0.35">
      <c r="A189" s="141"/>
      <c r="B189" s="141"/>
      <c r="C189" s="141"/>
      <c r="D189" s="141"/>
      <c r="E189" s="141"/>
      <c r="F189" s="141"/>
      <c r="G189" s="141"/>
      <c r="I189"/>
      <c r="J189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</row>
    <row r="190" spans="1:23" ht="15.5" x14ac:dyDescent="0.35">
      <c r="A190" s="141"/>
      <c r="B190" s="141"/>
      <c r="C190" s="141"/>
      <c r="D190" s="141"/>
      <c r="E190" s="141"/>
      <c r="F190" s="141"/>
      <c r="G190" s="141"/>
      <c r="I190" s="183"/>
      <c r="J190" s="182"/>
      <c r="K190" s="141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</row>
    <row r="191" spans="1:23" ht="15.5" x14ac:dyDescent="0.35">
      <c r="A191" s="141"/>
      <c r="B191" s="141"/>
      <c r="C191" s="141"/>
      <c r="D191" s="141"/>
      <c r="E191" s="141"/>
      <c r="F191" s="141"/>
      <c r="G191" s="141"/>
      <c r="I191" s="183"/>
      <c r="J191" s="152"/>
      <c r="K191" s="141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</row>
    <row r="192" spans="1:23" ht="15.5" x14ac:dyDescent="0.35">
      <c r="A192" s="669" t="s">
        <v>567</v>
      </c>
      <c r="B192" s="670"/>
      <c r="C192" s="670"/>
      <c r="D192" s="670"/>
      <c r="E192" s="670"/>
      <c r="F192" s="671"/>
      <c r="G192" s="141"/>
      <c r="I192" s="146"/>
      <c r="J192" s="141"/>
      <c r="K192" s="141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</row>
    <row r="193" spans="1:23" ht="15.5" x14ac:dyDescent="0.35">
      <c r="A193" s="141"/>
      <c r="B193" s="141"/>
      <c r="C193" s="141"/>
      <c r="D193" s="141"/>
      <c r="E193" s="141"/>
      <c r="F193" s="141"/>
      <c r="G193" s="141"/>
      <c r="I193" s="146"/>
      <c r="J193" s="175"/>
      <c r="K193" s="141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</row>
    <row r="194" spans="1:23" ht="15.5" x14ac:dyDescent="0.35">
      <c r="A194" s="141"/>
      <c r="B194" s="141" t="s">
        <v>565</v>
      </c>
      <c r="C194" s="141"/>
      <c r="D194" s="141"/>
      <c r="E194" s="146" t="s">
        <v>71</v>
      </c>
      <c r="F194" s="146" t="s">
        <v>72</v>
      </c>
      <c r="G194" s="141"/>
      <c r="I194" s="146"/>
      <c r="J194" s="175"/>
      <c r="K194" s="141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</row>
    <row r="195" spans="1:23" ht="15.5" x14ac:dyDescent="0.35">
      <c r="A195" s="141"/>
      <c r="B195" s="141" t="s">
        <v>564</v>
      </c>
      <c r="C195" s="141" t="s">
        <v>2</v>
      </c>
      <c r="D195" s="141"/>
      <c r="E195" s="146">
        <v>5</v>
      </c>
      <c r="F195" s="146">
        <v>1</v>
      </c>
      <c r="G195" s="141"/>
      <c r="I195" s="146" t="s">
        <v>58</v>
      </c>
      <c r="J195" s="177">
        <f>'Rate Classifications'!$H$39*E195*F195</f>
        <v>0</v>
      </c>
      <c r="K195" s="141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</row>
    <row r="196" spans="1:23" ht="15.5" x14ac:dyDescent="0.35">
      <c r="A196" s="141"/>
      <c r="B196" s="141"/>
      <c r="C196" s="141"/>
      <c r="D196" s="141"/>
      <c r="E196" s="146"/>
      <c r="F196" s="146"/>
      <c r="G196" s="141"/>
      <c r="I196" s="146"/>
      <c r="J196" s="175"/>
      <c r="K196" s="141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</row>
    <row r="197" spans="1:23" ht="15.5" x14ac:dyDescent="0.35">
      <c r="A197" s="141"/>
      <c r="B197" s="141" t="s">
        <v>566</v>
      </c>
      <c r="C197" s="141"/>
      <c r="D197" s="141"/>
      <c r="E197" s="146" t="s">
        <v>71</v>
      </c>
      <c r="F197" s="146" t="s">
        <v>72</v>
      </c>
      <c r="G197" s="141"/>
      <c r="I197" s="146"/>
      <c r="J197" s="175"/>
      <c r="K197" s="141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</row>
    <row r="198" spans="1:23" ht="15.5" x14ac:dyDescent="0.35">
      <c r="A198" s="141"/>
      <c r="B198" s="141" t="s">
        <v>564</v>
      </c>
      <c r="C198" s="141" t="s">
        <v>2</v>
      </c>
      <c r="D198" s="141"/>
      <c r="E198" s="146">
        <v>1</v>
      </c>
      <c r="F198" s="146">
        <v>1</v>
      </c>
      <c r="G198" s="141"/>
      <c r="I198" s="146" t="s">
        <v>58</v>
      </c>
      <c r="J198" s="177">
        <f>'Rate Classifications'!$F$39*E198*F198</f>
        <v>0</v>
      </c>
      <c r="K198" s="141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</row>
    <row r="199" spans="1:23" ht="15.5" x14ac:dyDescent="0.35">
      <c r="A199" s="141"/>
      <c r="B199" s="141"/>
      <c r="C199" s="141"/>
      <c r="D199" s="141"/>
      <c r="E199" s="141"/>
      <c r="F199" s="141"/>
      <c r="G199" s="141"/>
      <c r="I199" s="181" t="s">
        <v>14</v>
      </c>
      <c r="J199" s="178">
        <f>J195+J198</f>
        <v>0</v>
      </c>
      <c r="K199" s="141" t="s">
        <v>120</v>
      </c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</row>
    <row r="200" spans="1:23" ht="15.5" x14ac:dyDescent="0.35">
      <c r="A200" s="141"/>
      <c r="B200" s="141"/>
      <c r="C200" s="141"/>
      <c r="D200" s="141"/>
      <c r="E200" s="141"/>
      <c r="F200" s="141"/>
      <c r="G200" s="141"/>
      <c r="I200"/>
      <c r="J20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</row>
    <row r="201" spans="1:23" ht="15.5" x14ac:dyDescent="0.35">
      <c r="A201" s="141"/>
      <c r="B201" s="141"/>
      <c r="C201" s="141"/>
      <c r="D201" s="141"/>
      <c r="E201" s="141"/>
      <c r="F201" s="141"/>
      <c r="G201" s="141"/>
      <c r="I201" s="183"/>
      <c r="J201" s="162"/>
      <c r="K201" s="141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</row>
    <row r="202" spans="1:23" ht="15.5" x14ac:dyDescent="0.35">
      <c r="A202" s="141"/>
      <c r="B202" s="141"/>
      <c r="C202" s="141"/>
      <c r="D202" s="141"/>
      <c r="E202" s="141"/>
      <c r="F202" s="141"/>
      <c r="G202" s="141"/>
      <c r="I202" s="183"/>
      <c r="J202" s="162"/>
      <c r="K202" s="141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</row>
    <row r="203" spans="1:23" ht="15.5" x14ac:dyDescent="0.35">
      <c r="A203" s="669" t="s">
        <v>568</v>
      </c>
      <c r="B203" s="670"/>
      <c r="C203" s="670"/>
      <c r="D203" s="670"/>
      <c r="E203" s="670"/>
      <c r="F203" s="671"/>
      <c r="G203" s="141"/>
      <c r="I203" s="146"/>
      <c r="J203" s="141"/>
      <c r="K203" s="141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</row>
    <row r="204" spans="1:23" ht="15.5" x14ac:dyDescent="0.35">
      <c r="A204" s="141"/>
      <c r="B204" s="141"/>
      <c r="C204" s="141"/>
      <c r="D204" s="141"/>
      <c r="E204" s="141"/>
      <c r="F204" s="141"/>
      <c r="G204" s="141"/>
      <c r="I204" s="146"/>
      <c r="J204" s="141"/>
      <c r="K204" s="141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</row>
    <row r="205" spans="1:23" ht="15.5" x14ac:dyDescent="0.35">
      <c r="A205" s="141"/>
      <c r="B205" s="141" t="s">
        <v>565</v>
      </c>
      <c r="C205" s="141"/>
      <c r="D205" s="141"/>
      <c r="E205" s="146" t="s">
        <v>71</v>
      </c>
      <c r="F205" s="146" t="s">
        <v>72</v>
      </c>
      <c r="G205" s="146" t="s">
        <v>76</v>
      </c>
      <c r="I205"/>
      <c r="J205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</row>
    <row r="206" spans="1:23" ht="15.5" x14ac:dyDescent="0.35">
      <c r="A206" s="141"/>
      <c r="B206" s="141" t="s">
        <v>564</v>
      </c>
      <c r="C206" s="141" t="s">
        <v>2</v>
      </c>
      <c r="D206" s="141"/>
      <c r="E206" s="146">
        <v>5</v>
      </c>
      <c r="F206" s="146">
        <v>1</v>
      </c>
      <c r="G206" s="390" t="s">
        <v>759</v>
      </c>
      <c r="I206" s="146" t="s">
        <v>58</v>
      </c>
      <c r="J206" s="177">
        <f>'Rate Classifications'!$H$39*(IF(G206="yes",1.25*E206,E206))*F206</f>
        <v>0</v>
      </c>
      <c r="K206" s="141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</row>
    <row r="207" spans="1:23" ht="15.5" x14ac:dyDescent="0.35">
      <c r="A207" s="141"/>
      <c r="B207" s="141"/>
      <c r="C207" s="141"/>
      <c r="D207" s="141"/>
      <c r="E207" s="146"/>
      <c r="F207" s="146"/>
      <c r="G207" s="146"/>
      <c r="I207" s="146"/>
      <c r="J207" s="141"/>
      <c r="K207" s="141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</row>
    <row r="208" spans="1:23" ht="15.5" x14ac:dyDescent="0.35">
      <c r="A208" s="141"/>
      <c r="B208" s="141" t="s">
        <v>566</v>
      </c>
      <c r="C208" s="141"/>
      <c r="D208" s="141"/>
      <c r="E208" s="146" t="s">
        <v>71</v>
      </c>
      <c r="F208" s="146" t="s">
        <v>72</v>
      </c>
      <c r="G208" s="146" t="s">
        <v>76</v>
      </c>
      <c r="I208" s="146"/>
      <c r="J208" s="141"/>
      <c r="K208" s="141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</row>
    <row r="209" spans="1:23" ht="15.5" x14ac:dyDescent="0.35">
      <c r="A209" s="141"/>
      <c r="B209" s="141" t="s">
        <v>564</v>
      </c>
      <c r="C209" s="141" t="s">
        <v>2</v>
      </c>
      <c r="D209" s="141"/>
      <c r="E209" s="146">
        <v>1</v>
      </c>
      <c r="F209" s="146">
        <v>1</v>
      </c>
      <c r="G209" s="390" t="s">
        <v>759</v>
      </c>
      <c r="I209" s="146" t="s">
        <v>58</v>
      </c>
      <c r="J209" s="177">
        <f>'Rate Classifications'!$F$39*(IF(G209="yes",1.25*E209,E209))*F209</f>
        <v>0</v>
      </c>
      <c r="K209" s="141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</row>
    <row r="210" spans="1:23" ht="15.5" x14ac:dyDescent="0.35">
      <c r="A210" s="141"/>
      <c r="B210" s="141"/>
      <c r="C210" s="141"/>
      <c r="D210" s="141"/>
      <c r="E210" s="141"/>
      <c r="F210" s="141"/>
      <c r="G210" s="141"/>
      <c r="I210" s="181" t="s">
        <v>14</v>
      </c>
      <c r="J210" s="169">
        <f>J206+J209</f>
        <v>0</v>
      </c>
      <c r="K210" s="141" t="s">
        <v>120</v>
      </c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</row>
    <row r="211" spans="1:23" ht="15.5" x14ac:dyDescent="0.35">
      <c r="A211" s="141"/>
      <c r="B211" s="141"/>
      <c r="C211" s="141"/>
      <c r="D211" s="141"/>
      <c r="E211" s="141"/>
      <c r="F211" s="141"/>
      <c r="G211" s="141"/>
      <c r="I211" s="141"/>
      <c r="J211" s="141"/>
      <c r="K211" s="141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</row>
    <row r="212" spans="1:23" ht="15.5" x14ac:dyDescent="0.35">
      <c r="A212" s="141"/>
      <c r="B212" s="141"/>
      <c r="C212" s="141"/>
      <c r="D212" s="141"/>
      <c r="E212" s="141"/>
      <c r="F212" s="141"/>
      <c r="G212" s="141"/>
      <c r="I212" s="141"/>
      <c r="J212" s="141"/>
      <c r="K212" s="141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</row>
    <row r="213" spans="1:23" ht="15.5" x14ac:dyDescent="0.35">
      <c r="A213" s="141"/>
      <c r="B213" s="141"/>
      <c r="C213" s="141"/>
      <c r="D213" s="141"/>
      <c r="E213" s="141"/>
      <c r="F213" s="141"/>
      <c r="G213" s="141"/>
      <c r="I213" s="141"/>
      <c r="J213" s="141"/>
      <c r="K213" s="141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</row>
    <row r="214" spans="1:23" ht="15.5" x14ac:dyDescent="0.35">
      <c r="A214" s="669" t="s">
        <v>569</v>
      </c>
      <c r="B214" s="670"/>
      <c r="C214" s="670"/>
      <c r="D214" s="670"/>
      <c r="E214" s="670"/>
      <c r="F214" s="671"/>
      <c r="G214" s="141"/>
      <c r="I214" s="141"/>
      <c r="J214" s="141"/>
      <c r="K214" s="141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</row>
    <row r="215" spans="1:23" ht="15.5" x14ac:dyDescent="0.35">
      <c r="A215" s="141"/>
      <c r="B215" s="141"/>
      <c r="C215" s="141"/>
      <c r="D215" s="141"/>
      <c r="E215" s="141"/>
      <c r="F215" s="141"/>
      <c r="G215" s="141"/>
      <c r="I215" s="141"/>
      <c r="J215" s="141"/>
      <c r="K215" s="141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</row>
    <row r="216" spans="1:23" ht="15.5" x14ac:dyDescent="0.35">
      <c r="A216" s="141"/>
      <c r="B216" s="141" t="s">
        <v>565</v>
      </c>
      <c r="C216" s="141"/>
      <c r="D216" s="141"/>
      <c r="E216" s="146" t="s">
        <v>71</v>
      </c>
      <c r="F216" s="146" t="s">
        <v>72</v>
      </c>
      <c r="G216" s="141"/>
      <c r="I216" s="141"/>
      <c r="J216" s="141"/>
      <c r="K216" s="141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</row>
    <row r="217" spans="1:23" ht="15.5" x14ac:dyDescent="0.35">
      <c r="A217" s="141"/>
      <c r="B217" s="141" t="s">
        <v>564</v>
      </c>
      <c r="C217" s="141" t="s">
        <v>2</v>
      </c>
      <c r="D217" s="141"/>
      <c r="E217" s="146">
        <v>5</v>
      </c>
      <c r="F217" s="146">
        <v>1</v>
      </c>
      <c r="G217" s="141"/>
      <c r="I217" s="146" t="s">
        <v>58</v>
      </c>
      <c r="J217" s="177">
        <f>'Rate Classifications'!$H$39*E217*F217</f>
        <v>0</v>
      </c>
      <c r="K217" s="141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</row>
    <row r="218" spans="1:23" ht="15.5" x14ac:dyDescent="0.35">
      <c r="A218" s="141"/>
      <c r="B218" s="141"/>
      <c r="C218" s="141"/>
      <c r="D218" s="141"/>
      <c r="E218" s="146"/>
      <c r="F218" s="146"/>
      <c r="G218" s="141"/>
      <c r="I218" s="141"/>
      <c r="J218" s="175"/>
      <c r="K218" s="141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</row>
    <row r="219" spans="1:23" ht="15.5" x14ac:dyDescent="0.35">
      <c r="A219" s="141"/>
      <c r="B219" s="141" t="s">
        <v>566</v>
      </c>
      <c r="C219" s="141"/>
      <c r="D219" s="141"/>
      <c r="E219" s="146" t="s">
        <v>71</v>
      </c>
      <c r="F219" s="146" t="s">
        <v>72</v>
      </c>
      <c r="G219" s="141"/>
      <c r="I219"/>
      <c r="J219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</row>
    <row r="220" spans="1:23" ht="15.5" x14ac:dyDescent="0.35">
      <c r="A220" s="141"/>
      <c r="B220" s="141" t="s">
        <v>564</v>
      </c>
      <c r="C220" s="141" t="s">
        <v>2</v>
      </c>
      <c r="D220" s="141"/>
      <c r="E220" s="146">
        <v>1</v>
      </c>
      <c r="F220" s="146">
        <v>1</v>
      </c>
      <c r="G220" s="141"/>
      <c r="I220" s="146" t="s">
        <v>58</v>
      </c>
      <c r="J220" s="359">
        <f>'Rate Classifications'!$F$39*E220*F220</f>
        <v>0</v>
      </c>
      <c r="K220" s="141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</row>
    <row r="221" spans="1:23" ht="15.5" x14ac:dyDescent="0.35">
      <c r="A221" s="141"/>
      <c r="B221" s="141"/>
      <c r="C221" s="141"/>
      <c r="D221" s="141"/>
      <c r="E221" s="146"/>
      <c r="F221" s="146"/>
      <c r="G221" s="141"/>
      <c r="I221" s="181" t="s">
        <v>14</v>
      </c>
      <c r="J221" s="178">
        <f>J217+J220</f>
        <v>0</v>
      </c>
      <c r="K221" s="141" t="s">
        <v>120</v>
      </c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</row>
    <row r="222" spans="1:23" ht="15.5" x14ac:dyDescent="0.35">
      <c r="A222" s="141"/>
      <c r="B222" s="141"/>
      <c r="C222" s="141"/>
      <c r="D222" s="141"/>
      <c r="E222" s="141"/>
      <c r="F222" s="141"/>
      <c r="G222" s="141"/>
      <c r="I222" s="146"/>
      <c r="J222" s="141"/>
      <c r="K222" s="141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</row>
    <row r="223" spans="1:23" ht="15.5" x14ac:dyDescent="0.35">
      <c r="A223" s="141"/>
      <c r="B223" s="141"/>
      <c r="C223" s="141"/>
      <c r="D223" s="141"/>
      <c r="E223" s="141"/>
      <c r="F223" s="141"/>
      <c r="G223" s="141"/>
      <c r="I223" s="146"/>
      <c r="J223" s="141"/>
      <c r="K223" s="141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</row>
    <row r="224" spans="1:23" ht="15.5" x14ac:dyDescent="0.35">
      <c r="A224" s="141"/>
      <c r="B224" s="141"/>
      <c r="C224" s="141"/>
      <c r="D224" s="141"/>
      <c r="E224" s="141"/>
      <c r="F224" s="141"/>
      <c r="G224" s="141"/>
      <c r="I224" s="146"/>
      <c r="J224" s="141"/>
      <c r="K224" s="141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</row>
    <row r="225" spans="1:23" ht="15.5" x14ac:dyDescent="0.35">
      <c r="A225" s="669" t="s">
        <v>570</v>
      </c>
      <c r="B225" s="670"/>
      <c r="C225" s="670"/>
      <c r="D225" s="670"/>
      <c r="E225" s="670"/>
      <c r="F225" s="671"/>
      <c r="G225" s="141"/>
      <c r="I225" s="146"/>
      <c r="J225" s="141"/>
      <c r="K225" s="141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</row>
    <row r="226" spans="1:23" ht="15.5" x14ac:dyDescent="0.35">
      <c r="A226" s="141"/>
      <c r="B226" s="141"/>
      <c r="C226" s="141"/>
      <c r="D226" s="141"/>
      <c r="E226" s="141"/>
      <c r="F226" s="141"/>
      <c r="G226" s="141"/>
      <c r="I226" s="146"/>
      <c r="J226" s="141"/>
      <c r="K226" s="141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</row>
    <row r="227" spans="1:23" ht="15.5" x14ac:dyDescent="0.35">
      <c r="A227" s="141"/>
      <c r="B227" s="141" t="s">
        <v>565</v>
      </c>
      <c r="C227" s="141"/>
      <c r="D227" s="141"/>
      <c r="E227" s="146" t="s">
        <v>71</v>
      </c>
      <c r="F227" s="146" t="s">
        <v>72</v>
      </c>
      <c r="G227" s="146" t="s">
        <v>76</v>
      </c>
      <c r="I227" s="146"/>
      <c r="J227" s="141"/>
      <c r="K227" s="141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</row>
    <row r="228" spans="1:23" ht="15.5" x14ac:dyDescent="0.35">
      <c r="A228" s="141"/>
      <c r="B228" s="141" t="s">
        <v>564</v>
      </c>
      <c r="C228" s="141" t="s">
        <v>2</v>
      </c>
      <c r="D228" s="141"/>
      <c r="E228" s="146">
        <v>3</v>
      </c>
      <c r="F228" s="146">
        <v>1</v>
      </c>
      <c r="G228" s="390" t="s">
        <v>759</v>
      </c>
      <c r="I228" s="146" t="s">
        <v>58</v>
      </c>
      <c r="J228" s="155">
        <f>'Rate Classifications'!$H$39*(IF(G228="yes",1.25*E228,E228))*F228</f>
        <v>0</v>
      </c>
      <c r="K228" s="141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</row>
    <row r="229" spans="1:23" ht="15.5" x14ac:dyDescent="0.35">
      <c r="A229" s="141"/>
      <c r="B229" s="141"/>
      <c r="C229" s="141"/>
      <c r="D229" s="141"/>
      <c r="E229" s="146"/>
      <c r="F229" s="146"/>
      <c r="G229" s="146"/>
      <c r="I229" s="146"/>
      <c r="J229" s="141"/>
      <c r="K229" s="141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</row>
    <row r="230" spans="1:23" ht="15.5" x14ac:dyDescent="0.35">
      <c r="A230" s="141"/>
      <c r="B230" s="141" t="s">
        <v>566</v>
      </c>
      <c r="C230" s="141"/>
      <c r="D230" s="141"/>
      <c r="E230" s="146" t="s">
        <v>71</v>
      </c>
      <c r="F230" s="146" t="s">
        <v>72</v>
      </c>
      <c r="G230" s="146" t="s">
        <v>76</v>
      </c>
      <c r="I230" s="146"/>
      <c r="J230" s="141"/>
      <c r="K230" s="141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</row>
    <row r="231" spans="1:23" ht="15.5" x14ac:dyDescent="0.35">
      <c r="A231" s="141"/>
      <c r="B231" s="141" t="s">
        <v>564</v>
      </c>
      <c r="C231" s="141" t="s">
        <v>2</v>
      </c>
      <c r="D231" s="141"/>
      <c r="E231" s="146">
        <v>0.5</v>
      </c>
      <c r="F231" s="146">
        <v>1</v>
      </c>
      <c r="G231" s="390" t="s">
        <v>759</v>
      </c>
      <c r="I231" s="146" t="s">
        <v>58</v>
      </c>
      <c r="J231" s="155">
        <f>'Rate Classifications'!$F$39*(IF(G231="yes",1.25*E231,E231))*F231</f>
        <v>0</v>
      </c>
      <c r="K231" s="141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</row>
    <row r="232" spans="1:23" ht="15.5" x14ac:dyDescent="0.35">
      <c r="A232" s="141"/>
      <c r="B232" s="141"/>
      <c r="C232" s="141"/>
      <c r="D232" s="141"/>
      <c r="E232" s="146"/>
      <c r="F232" s="146"/>
      <c r="G232" s="146"/>
      <c r="I232" s="181" t="s">
        <v>14</v>
      </c>
      <c r="J232" s="169">
        <f>J228+J231</f>
        <v>0</v>
      </c>
      <c r="K232" s="141" t="s">
        <v>120</v>
      </c>
      <c r="L232" s="20"/>
      <c r="M232" s="20"/>
      <c r="N232" s="20" t="s">
        <v>106</v>
      </c>
      <c r="O232" s="20"/>
      <c r="P232" s="20"/>
      <c r="Q232" s="20"/>
      <c r="R232" s="20"/>
      <c r="S232" s="20"/>
      <c r="T232" s="20"/>
      <c r="U232" s="20"/>
      <c r="V232" s="20"/>
      <c r="W232" s="20"/>
    </row>
    <row r="233" spans="1:23" ht="15.5" x14ac:dyDescent="0.35">
      <c r="A233" s="141"/>
      <c r="B233" s="141"/>
      <c r="C233" s="141"/>
      <c r="D233" s="141"/>
      <c r="E233" s="141"/>
      <c r="F233" s="141"/>
      <c r="G233" s="141"/>
      <c r="I233" s="183"/>
      <c r="J233" s="162"/>
      <c r="K233" s="141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</row>
    <row r="234" spans="1:23" ht="15.5" x14ac:dyDescent="0.35">
      <c r="A234" s="141"/>
      <c r="B234" s="141"/>
      <c r="C234" s="141"/>
      <c r="D234" s="141"/>
      <c r="E234" s="141"/>
      <c r="F234" s="141"/>
      <c r="G234" s="141"/>
      <c r="I234" s="183"/>
      <c r="J234" s="162"/>
      <c r="K234" s="141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</row>
    <row r="235" spans="1:23" ht="15.5" x14ac:dyDescent="0.35">
      <c r="A235" s="141"/>
      <c r="B235" s="141"/>
      <c r="C235" s="141"/>
      <c r="D235" s="141"/>
      <c r="E235" s="141"/>
      <c r="F235" s="141"/>
      <c r="G235" s="141"/>
      <c r="I235" s="183"/>
      <c r="J235" s="162"/>
      <c r="K235" s="141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</row>
    <row r="236" spans="1:23" ht="15.5" x14ac:dyDescent="0.35">
      <c r="A236" s="669" t="s">
        <v>571</v>
      </c>
      <c r="B236" s="670"/>
      <c r="C236" s="670"/>
      <c r="D236" s="670"/>
      <c r="E236" s="670"/>
      <c r="F236" s="671"/>
      <c r="G236" s="141"/>
      <c r="I236" s="146"/>
      <c r="J236" s="141"/>
      <c r="K236" s="141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</row>
    <row r="237" spans="1:23" ht="15.5" x14ac:dyDescent="0.35">
      <c r="A237" s="141"/>
      <c r="B237" s="141"/>
      <c r="C237" s="141"/>
      <c r="D237" s="141"/>
      <c r="E237" s="141"/>
      <c r="F237" s="141"/>
      <c r="G237" s="141"/>
      <c r="I237" s="146"/>
      <c r="J237" s="141"/>
      <c r="K237" s="141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</row>
    <row r="238" spans="1:23" ht="15.5" x14ac:dyDescent="0.35">
      <c r="A238" s="141"/>
      <c r="B238" s="141" t="s">
        <v>565</v>
      </c>
      <c r="C238" s="141"/>
      <c r="D238" s="141"/>
      <c r="E238" s="146" t="s">
        <v>71</v>
      </c>
      <c r="F238" s="146" t="s">
        <v>72</v>
      </c>
      <c r="G238" s="146" t="s">
        <v>76</v>
      </c>
      <c r="I238" s="146"/>
      <c r="J238" s="141"/>
      <c r="K238" s="141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</row>
    <row r="239" spans="1:23" ht="15.5" x14ac:dyDescent="0.35">
      <c r="A239" s="141"/>
      <c r="B239" s="141" t="s">
        <v>564</v>
      </c>
      <c r="C239" s="141" t="s">
        <v>2</v>
      </c>
      <c r="D239" s="141"/>
      <c r="E239" s="146">
        <v>4</v>
      </c>
      <c r="F239" s="146">
        <v>1</v>
      </c>
      <c r="G239" s="390" t="s">
        <v>759</v>
      </c>
      <c r="I239" s="146" t="s">
        <v>58</v>
      </c>
      <c r="J239" s="155">
        <f>'Rate Classifications'!$H$39*(IF(G239="yes",1.25*E239,E239))*F239</f>
        <v>0</v>
      </c>
      <c r="K239" s="141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</row>
    <row r="240" spans="1:23" ht="15.5" x14ac:dyDescent="0.35">
      <c r="A240" s="141"/>
      <c r="B240" s="141"/>
      <c r="C240" s="141"/>
      <c r="D240" s="141"/>
      <c r="E240" s="146"/>
      <c r="F240" s="146"/>
      <c r="G240" s="146"/>
      <c r="I240" s="146"/>
      <c r="J240" s="141"/>
      <c r="K240" s="141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</row>
    <row r="241" spans="1:23" ht="15.5" x14ac:dyDescent="0.35">
      <c r="A241" s="141"/>
      <c r="B241" s="141" t="s">
        <v>566</v>
      </c>
      <c r="C241" s="141"/>
      <c r="D241" s="141"/>
      <c r="E241" s="146" t="s">
        <v>71</v>
      </c>
      <c r="F241" s="146" t="s">
        <v>72</v>
      </c>
      <c r="G241" s="146" t="s">
        <v>76</v>
      </c>
      <c r="I241" s="146"/>
      <c r="J241" s="141"/>
      <c r="K241" s="141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</row>
    <row r="242" spans="1:23" ht="15.5" x14ac:dyDescent="0.35">
      <c r="A242" s="141"/>
      <c r="B242" s="141" t="s">
        <v>564</v>
      </c>
      <c r="C242" s="141" t="s">
        <v>2</v>
      </c>
      <c r="D242" s="141"/>
      <c r="E242" s="146">
        <v>0.5</v>
      </c>
      <c r="F242" s="146">
        <v>1</v>
      </c>
      <c r="G242" s="390" t="s">
        <v>759</v>
      </c>
      <c r="I242" s="146" t="s">
        <v>58</v>
      </c>
      <c r="J242" s="155">
        <f>'Rate Classifications'!$F$39*(IF(G242="yes",1.25*E242,E242))*F242</f>
        <v>0</v>
      </c>
      <c r="K242" s="141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</row>
    <row r="243" spans="1:23" ht="15.5" x14ac:dyDescent="0.35">
      <c r="A243" s="141"/>
      <c r="B243" s="141"/>
      <c r="C243" s="141"/>
      <c r="D243" s="141"/>
      <c r="E243" s="141"/>
      <c r="F243" s="141"/>
      <c r="G243" s="141"/>
      <c r="I243" s="181" t="s">
        <v>14</v>
      </c>
      <c r="J243" s="169">
        <f>J239+J242</f>
        <v>0</v>
      </c>
      <c r="K243" s="141" t="s">
        <v>120</v>
      </c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</row>
    <row r="244" spans="1:23" ht="15.5" x14ac:dyDescent="0.35">
      <c r="A244" s="141"/>
      <c r="B244" s="141"/>
      <c r="C244" s="141"/>
      <c r="D244" s="141"/>
      <c r="E244" s="141"/>
      <c r="F244" s="141"/>
      <c r="G244" s="141"/>
      <c r="I244" s="146"/>
      <c r="J244" s="141"/>
      <c r="K244" s="141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</row>
    <row r="245" spans="1:23" ht="15.5" x14ac:dyDescent="0.35">
      <c r="A245" s="141"/>
      <c r="B245" s="141"/>
      <c r="C245" s="141"/>
      <c r="D245" s="141"/>
      <c r="E245" s="141"/>
      <c r="F245" s="141"/>
      <c r="G245" s="141"/>
      <c r="I245" s="146"/>
      <c r="J245" s="141"/>
      <c r="K245" s="141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</row>
    <row r="246" spans="1:23" ht="15.5" x14ac:dyDescent="0.35">
      <c r="A246" s="141"/>
      <c r="B246" s="141"/>
      <c r="C246" s="141"/>
      <c r="D246" s="141"/>
      <c r="E246" s="141"/>
      <c r="F246" s="141"/>
      <c r="G246" s="141"/>
      <c r="I246" s="146"/>
      <c r="J246" s="141"/>
      <c r="K246" s="141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</row>
    <row r="247" spans="1:23" ht="15.5" x14ac:dyDescent="0.35">
      <c r="A247" s="669" t="s">
        <v>572</v>
      </c>
      <c r="B247" s="670"/>
      <c r="C247" s="670"/>
      <c r="D247" s="670"/>
      <c r="E247" s="670"/>
      <c r="F247" s="671"/>
      <c r="G247" s="141"/>
      <c r="I247" s="146"/>
      <c r="J247" s="141"/>
      <c r="K247" s="141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</row>
    <row r="248" spans="1:23" ht="15.5" x14ac:dyDescent="0.35">
      <c r="A248" s="141"/>
      <c r="B248" s="141"/>
      <c r="C248" s="141"/>
      <c r="D248" s="141"/>
      <c r="E248" s="141"/>
      <c r="F248" s="141"/>
      <c r="G248" s="141"/>
      <c r="I248" s="146"/>
      <c r="J248" s="141"/>
      <c r="K248" s="141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</row>
    <row r="249" spans="1:23" ht="15.5" x14ac:dyDescent="0.35">
      <c r="A249" s="141"/>
      <c r="B249" s="141" t="s">
        <v>565</v>
      </c>
      <c r="C249" s="141"/>
      <c r="D249" s="141"/>
      <c r="E249" s="146" t="s">
        <v>71</v>
      </c>
      <c r="F249" s="146" t="s">
        <v>72</v>
      </c>
      <c r="G249" s="146" t="s">
        <v>76</v>
      </c>
      <c r="I249" s="146"/>
      <c r="J249" s="141"/>
      <c r="K249" s="141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</row>
    <row r="250" spans="1:23" ht="15.5" x14ac:dyDescent="0.35">
      <c r="A250" s="141"/>
      <c r="B250" s="141" t="s">
        <v>564</v>
      </c>
      <c r="C250" s="141" t="s">
        <v>2</v>
      </c>
      <c r="D250" s="141"/>
      <c r="E250" s="146">
        <v>6</v>
      </c>
      <c r="F250" s="146">
        <v>1</v>
      </c>
      <c r="G250" s="390" t="s">
        <v>759</v>
      </c>
      <c r="I250" s="146" t="s">
        <v>58</v>
      </c>
      <c r="J250" s="155">
        <f>'Rate Classifications'!$H$39*(IF(G250="yes",1.25*E250,E250))*F250</f>
        <v>0</v>
      </c>
      <c r="K250" s="141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</row>
    <row r="251" spans="1:23" ht="15.5" x14ac:dyDescent="0.35">
      <c r="A251" s="141"/>
      <c r="B251" s="141"/>
      <c r="C251" s="141"/>
      <c r="D251" s="141"/>
      <c r="E251" s="146"/>
      <c r="F251" s="146"/>
      <c r="G251" s="146"/>
      <c r="I251" s="146"/>
      <c r="J251" s="141"/>
      <c r="K251" s="141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</row>
    <row r="252" spans="1:23" ht="15.5" x14ac:dyDescent="0.35">
      <c r="A252" s="141"/>
      <c r="B252" s="141" t="s">
        <v>566</v>
      </c>
      <c r="C252" s="141"/>
      <c r="D252" s="141"/>
      <c r="E252" s="146" t="s">
        <v>71</v>
      </c>
      <c r="F252" s="146" t="s">
        <v>72</v>
      </c>
      <c r="G252" s="146" t="s">
        <v>76</v>
      </c>
      <c r="I252" s="146"/>
      <c r="J252" s="141"/>
      <c r="K252" s="141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</row>
    <row r="253" spans="1:23" ht="15.5" x14ac:dyDescent="0.35">
      <c r="A253" s="141"/>
      <c r="B253" s="141" t="s">
        <v>564</v>
      </c>
      <c r="C253" s="141" t="s">
        <v>2</v>
      </c>
      <c r="D253" s="141"/>
      <c r="E253" s="146">
        <v>1</v>
      </c>
      <c r="F253" s="146">
        <v>1</v>
      </c>
      <c r="G253" s="390" t="s">
        <v>759</v>
      </c>
      <c r="I253" s="146" t="s">
        <v>58</v>
      </c>
      <c r="J253" s="155">
        <f>'Rate Classifications'!$F$39*(IF(G253="yes",1.25*E253,E253))*F253</f>
        <v>0</v>
      </c>
      <c r="K253" s="141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</row>
    <row r="254" spans="1:23" ht="15.5" x14ac:dyDescent="0.35">
      <c r="A254" s="141"/>
      <c r="B254" s="141"/>
      <c r="C254" s="141"/>
      <c r="D254" s="141"/>
      <c r="E254" s="141"/>
      <c r="F254" s="141"/>
      <c r="G254" s="141"/>
      <c r="I254" s="181" t="s">
        <v>14</v>
      </c>
      <c r="J254" s="169">
        <f>J250+J253</f>
        <v>0</v>
      </c>
      <c r="K254" s="141" t="s">
        <v>120</v>
      </c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</row>
    <row r="255" spans="1:23" ht="15.5" x14ac:dyDescent="0.35">
      <c r="A255" s="141"/>
      <c r="B255" s="141"/>
      <c r="C255" s="141"/>
      <c r="D255" s="141"/>
      <c r="E255" s="141"/>
      <c r="F255" s="141"/>
      <c r="G255" s="141"/>
      <c r="I255" s="141"/>
      <c r="J255" s="141"/>
      <c r="K255" s="141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</row>
    <row r="256" spans="1:23" ht="15.5" x14ac:dyDescent="0.35">
      <c r="A256" s="141"/>
      <c r="B256" s="141"/>
      <c r="C256" s="141"/>
      <c r="D256" s="141"/>
      <c r="E256" s="141"/>
      <c r="F256" s="141"/>
      <c r="G256" s="141"/>
      <c r="I256" s="141"/>
      <c r="J256" s="141"/>
      <c r="K256" s="141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</row>
    <row r="257" spans="1:23" ht="15.5" x14ac:dyDescent="0.35">
      <c r="A257" s="141"/>
      <c r="B257" s="141"/>
      <c r="C257" s="141"/>
      <c r="D257" s="141"/>
      <c r="E257" s="141"/>
      <c r="F257" s="141"/>
      <c r="G257" s="141"/>
      <c r="I257" s="141"/>
      <c r="J257" s="141"/>
      <c r="K257" s="141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</row>
    <row r="258" spans="1:23" ht="15.5" x14ac:dyDescent="0.35">
      <c r="A258" s="669" t="s">
        <v>573</v>
      </c>
      <c r="B258" s="670"/>
      <c r="C258" s="670"/>
      <c r="D258" s="670"/>
      <c r="E258" s="670"/>
      <c r="F258" s="671"/>
      <c r="G258" s="146"/>
      <c r="I258" s="141"/>
      <c r="J258" s="146"/>
      <c r="K258" s="141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</row>
    <row r="259" spans="1:23" ht="15.5" x14ac:dyDescent="0.35">
      <c r="A259" s="141"/>
      <c r="B259" s="141"/>
      <c r="C259" s="141"/>
      <c r="D259" s="146"/>
      <c r="E259" s="146"/>
      <c r="F259" s="146"/>
      <c r="G259" s="146"/>
      <c r="I259" s="141"/>
      <c r="J259" s="146"/>
      <c r="K259" s="141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</row>
    <row r="260" spans="1:23" ht="15.5" x14ac:dyDescent="0.35">
      <c r="A260" s="141"/>
      <c r="B260" s="141" t="s">
        <v>457</v>
      </c>
      <c r="C260" s="141"/>
      <c r="D260" s="146"/>
      <c r="E260" s="146"/>
      <c r="F260" s="146"/>
      <c r="G260" s="146"/>
      <c r="I260" s="141"/>
      <c r="J260" s="146"/>
      <c r="K260" s="141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</row>
    <row r="261" spans="1:23" ht="15.5" x14ac:dyDescent="0.35">
      <c r="A261" s="141"/>
      <c r="B261" s="141" t="s">
        <v>458</v>
      </c>
      <c r="C261" s="141"/>
      <c r="D261" s="146"/>
      <c r="E261" s="146"/>
      <c r="F261" s="146"/>
      <c r="G261" s="146"/>
      <c r="I261" s="141"/>
      <c r="J261" s="146"/>
      <c r="K261" s="141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</row>
    <row r="262" spans="1:23" ht="15.5" x14ac:dyDescent="0.35">
      <c r="A262" s="141"/>
      <c r="B262" s="141"/>
      <c r="C262" s="141"/>
      <c r="D262" s="146"/>
      <c r="E262" s="146"/>
      <c r="F262" s="146"/>
      <c r="G262" s="146"/>
      <c r="I262" s="141"/>
      <c r="J262" s="146"/>
      <c r="K262" s="141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</row>
    <row r="263" spans="1:23" ht="15.5" x14ac:dyDescent="0.35">
      <c r="A263" s="141"/>
      <c r="B263" s="141" t="s">
        <v>121</v>
      </c>
      <c r="C263" s="141"/>
      <c r="D263" s="146" t="s">
        <v>51</v>
      </c>
      <c r="E263" s="146" t="s">
        <v>72</v>
      </c>
      <c r="F263" s="146" t="s">
        <v>14</v>
      </c>
      <c r="G263" s="146"/>
      <c r="I263" s="141"/>
      <c r="J263" s="146"/>
      <c r="K263" s="141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</row>
    <row r="264" spans="1:23" ht="15.5" x14ac:dyDescent="0.35">
      <c r="A264" s="141"/>
      <c r="B264" s="141" t="s">
        <v>52</v>
      </c>
      <c r="C264" s="141"/>
      <c r="D264" s="146">
        <v>300</v>
      </c>
      <c r="E264" s="344">
        <f>IF(Q264&gt;50,"",Q264)</f>
        <v>0</v>
      </c>
      <c r="F264" s="146"/>
      <c r="G264" s="146"/>
      <c r="I264" s="141"/>
      <c r="J264" s="146"/>
      <c r="K264" s="141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</row>
    <row r="265" spans="1:23" ht="15.5" x14ac:dyDescent="0.35">
      <c r="A265" s="141"/>
      <c r="B265" s="141" t="s">
        <v>53</v>
      </c>
      <c r="C265" s="141"/>
      <c r="D265" s="146">
        <v>600</v>
      </c>
      <c r="E265" s="344" t="str">
        <f>IF(OR(Q264&gt;150,  Q264 &lt; 51),"",Q264)</f>
        <v/>
      </c>
      <c r="F265" s="146"/>
      <c r="G265" s="146"/>
      <c r="I265" s="141"/>
      <c r="J265" s="146"/>
      <c r="K265" s="141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</row>
    <row r="266" spans="1:23" ht="15.5" x14ac:dyDescent="0.35">
      <c r="A266" s="141"/>
      <c r="B266" s="141" t="s">
        <v>54</v>
      </c>
      <c r="C266" s="141"/>
      <c r="D266" s="146">
        <v>900</v>
      </c>
      <c r="E266" s="344" t="str">
        <f>IF(OR(Q264&gt;300,  Q264 &lt; 151),"",Q264)</f>
        <v/>
      </c>
      <c r="F266" s="146"/>
      <c r="G266" s="146"/>
      <c r="I266" s="141"/>
      <c r="J266" s="146"/>
      <c r="K266" s="141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</row>
    <row r="267" spans="1:23" ht="15.5" x14ac:dyDescent="0.35">
      <c r="A267" s="141"/>
      <c r="B267" s="141" t="s">
        <v>55</v>
      </c>
      <c r="C267" s="141"/>
      <c r="D267" s="146">
        <v>1200</v>
      </c>
      <c r="E267" s="344" t="str">
        <f>IF(Q264&lt;301,"",Q264)</f>
        <v/>
      </c>
      <c r="F267" s="146"/>
      <c r="G267" s="146"/>
      <c r="I267" s="181" t="s">
        <v>14</v>
      </c>
      <c r="J267" s="178">
        <f>IF(E264=0,0,IF(E264="", (IF(E265 = "", (IF(E266 = "",D267,D266)), D265)),D264))</f>
        <v>0</v>
      </c>
      <c r="K267" s="141" t="s">
        <v>112</v>
      </c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</row>
    <row r="268" spans="1:23" ht="15.5" x14ac:dyDescent="0.35">
      <c r="A268" s="141"/>
      <c r="B268" s="141"/>
      <c r="C268" s="141"/>
      <c r="D268" s="141"/>
      <c r="E268" s="141"/>
      <c r="F268" s="141"/>
      <c r="G268" s="141"/>
      <c r="H268" s="141"/>
      <c r="I268" s="141"/>
      <c r="J268" s="141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</row>
    <row r="269" spans="1:23" ht="15.5" x14ac:dyDescent="0.35">
      <c r="A269" s="141"/>
      <c r="B269" s="141"/>
      <c r="C269" s="141"/>
      <c r="D269" s="141"/>
      <c r="E269" s="141"/>
      <c r="F269" s="141"/>
      <c r="G269" s="141"/>
      <c r="H269" s="141"/>
      <c r="I269" s="141"/>
      <c r="J269" s="141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</row>
    <row r="270" spans="1:23" ht="15.5" x14ac:dyDescent="0.35">
      <c r="A270" s="141"/>
      <c r="B270" s="141"/>
      <c r="C270" s="141"/>
      <c r="D270" s="141"/>
      <c r="E270" s="141"/>
      <c r="F270" s="141"/>
      <c r="G270" s="141"/>
      <c r="H270" s="141"/>
      <c r="I270" s="141"/>
      <c r="J270" s="141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</row>
    <row r="271" spans="1:23" ht="15.5" x14ac:dyDescent="0.35">
      <c r="A271" s="669" t="s">
        <v>662</v>
      </c>
      <c r="B271" s="670"/>
      <c r="C271" s="670"/>
      <c r="D271" s="670"/>
      <c r="E271" s="670"/>
      <c r="F271" s="670"/>
      <c r="G271" s="670"/>
      <c r="H271" s="671"/>
      <c r="I271" s="141"/>
      <c r="J271" s="141"/>
      <c r="K271" s="141"/>
      <c r="L271" s="20"/>
      <c r="M271" s="20"/>
      <c r="N271" s="20"/>
      <c r="O271" s="20"/>
      <c r="P271" s="20"/>
      <c r="Q271" s="20"/>
      <c r="R271" s="370"/>
      <c r="S271" s="370"/>
      <c r="T271" s="370"/>
      <c r="U271" s="370"/>
      <c r="V271" s="20"/>
      <c r="W271" s="20"/>
    </row>
    <row r="272" spans="1:23" ht="15.5" x14ac:dyDescent="0.35">
      <c r="A272" s="141"/>
      <c r="B272" s="141"/>
      <c r="C272" s="141"/>
      <c r="E272" s="146"/>
      <c r="F272" s="146"/>
      <c r="G272" s="141"/>
      <c r="I272" s="146"/>
      <c r="J272" s="177"/>
      <c r="K272" s="141"/>
      <c r="L272" s="370"/>
      <c r="M272" s="370"/>
      <c r="N272" s="370"/>
      <c r="O272" s="370"/>
      <c r="P272" s="370"/>
      <c r="Q272" s="370"/>
      <c r="R272" s="370"/>
      <c r="S272" s="370"/>
      <c r="T272" s="370"/>
      <c r="U272" s="370"/>
      <c r="V272" s="20"/>
      <c r="W272" s="20"/>
    </row>
    <row r="273" spans="1:23" ht="15.5" x14ac:dyDescent="0.35">
      <c r="A273"/>
      <c r="B273" s="141" t="s">
        <v>565</v>
      </c>
      <c r="C273" s="141"/>
      <c r="E273" s="146" t="s">
        <v>71</v>
      </c>
      <c r="F273" s="146" t="s">
        <v>72</v>
      </c>
      <c r="G273" s="146" t="s">
        <v>76</v>
      </c>
      <c r="H273" s="141"/>
      <c r="I273" s="141"/>
      <c r="J273" s="141"/>
      <c r="K273" s="141"/>
      <c r="L273" s="37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</row>
    <row r="274" spans="1:23" ht="15.5" x14ac:dyDescent="0.35">
      <c r="A274"/>
      <c r="B274" s="141"/>
      <c r="C274" s="141" t="s">
        <v>2</v>
      </c>
      <c r="E274" s="146">
        <v>5</v>
      </c>
      <c r="F274" s="146">
        <v>1</v>
      </c>
      <c r="G274" s="390" t="s">
        <v>759</v>
      </c>
      <c r="I274" s="146" t="s">
        <v>58</v>
      </c>
      <c r="J274" s="177">
        <f>'Rate Classifications'!$H$39*(IF(G274="yes",1.25*E274,E274))*F274</f>
        <v>0</v>
      </c>
      <c r="K274" s="141"/>
      <c r="L274" s="37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</row>
    <row r="275" spans="1:23" ht="15.5" x14ac:dyDescent="0.35">
      <c r="A275"/>
      <c r="B275" s="141"/>
      <c r="C275" s="141"/>
      <c r="E275" s="146"/>
      <c r="F275" s="146"/>
      <c r="G275" s="146"/>
      <c r="I275" s="146"/>
      <c r="J275" s="177"/>
      <c r="K275" s="141"/>
      <c r="L275" s="37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</row>
    <row r="276" spans="1:23" ht="15.5" x14ac:dyDescent="0.35">
      <c r="A276"/>
      <c r="B276" s="141" t="s">
        <v>566</v>
      </c>
      <c r="C276" s="141"/>
      <c r="E276" s="146" t="s">
        <v>71</v>
      </c>
      <c r="F276" s="146" t="s">
        <v>72</v>
      </c>
      <c r="G276" s="146" t="s">
        <v>76</v>
      </c>
      <c r="I276"/>
      <c r="J276" s="1"/>
      <c r="K276" s="1"/>
      <c r="L276" s="37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</row>
    <row r="277" spans="1:23" ht="15.5" x14ac:dyDescent="0.35">
      <c r="A277"/>
      <c r="B277" s="141"/>
      <c r="C277" s="141" t="s">
        <v>2</v>
      </c>
      <c r="E277" s="146">
        <v>1</v>
      </c>
      <c r="F277" s="146">
        <v>1</v>
      </c>
      <c r="G277" s="390" t="s">
        <v>759</v>
      </c>
      <c r="I277" s="146" t="s">
        <v>58</v>
      </c>
      <c r="J277" s="177">
        <f>'Rate Classifications'!$F$39*(IF(G277="yes",1.25*E277,E277))*F277</f>
        <v>0</v>
      </c>
      <c r="K277" s="141"/>
      <c r="L277" s="37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</row>
    <row r="278" spans="1:23" ht="15.5" x14ac:dyDescent="0.35">
      <c r="A278" s="141"/>
      <c r="B278" s="141"/>
      <c r="C278" s="141"/>
      <c r="D278" s="141"/>
      <c r="E278" s="141"/>
      <c r="F278" s="141"/>
      <c r="G278" s="141"/>
      <c r="H278" s="141"/>
      <c r="I278" s="181" t="s">
        <v>14</v>
      </c>
      <c r="J278" s="178">
        <f>J274+J277</f>
        <v>0</v>
      </c>
      <c r="K278" s="141" t="s">
        <v>62</v>
      </c>
      <c r="L278" s="370"/>
      <c r="M278" s="370"/>
      <c r="N278" s="370"/>
      <c r="O278" s="20"/>
      <c r="P278" s="462"/>
      <c r="Q278" s="462"/>
      <c r="R278" s="370"/>
      <c r="S278" s="20"/>
      <c r="T278" s="465"/>
      <c r="U278" s="466"/>
      <c r="V278" s="370"/>
      <c r="W278" s="20"/>
    </row>
    <row r="279" spans="1:23" ht="15.5" x14ac:dyDescent="0.35">
      <c r="A279" s="141"/>
      <c r="B279" s="141"/>
      <c r="C279" s="141"/>
      <c r="D279" s="141"/>
      <c r="E279" s="146"/>
      <c r="F279" s="146"/>
      <c r="G279" s="141"/>
      <c r="I279"/>
      <c r="J279" s="1"/>
      <c r="K279" s="1"/>
      <c r="L279" s="370"/>
      <c r="M279" s="370"/>
      <c r="N279" s="370"/>
      <c r="O279" s="20"/>
      <c r="P279" s="462"/>
      <c r="Q279" s="462"/>
      <c r="R279" s="370"/>
      <c r="S279" s="20"/>
      <c r="T279" s="465"/>
      <c r="U279" s="466"/>
      <c r="V279" s="370"/>
      <c r="W279" s="20"/>
    </row>
    <row r="280" spans="1:23" ht="15.5" x14ac:dyDescent="0.35">
      <c r="A280" s="141"/>
      <c r="B280" s="141"/>
      <c r="C280" s="141"/>
      <c r="D280" s="141"/>
      <c r="E280" s="146"/>
      <c r="F280" s="146"/>
      <c r="G280" s="141"/>
      <c r="I280" s="146"/>
      <c r="J280" s="177"/>
      <c r="K280" s="141"/>
      <c r="L280" s="370"/>
      <c r="M280" s="370"/>
      <c r="N280" s="370"/>
      <c r="O280" s="20"/>
      <c r="P280" s="462"/>
      <c r="Q280" s="462"/>
      <c r="R280" s="462"/>
      <c r="S280" s="20"/>
      <c r="T280" s="462"/>
      <c r="U280" s="467"/>
      <c r="V280" s="370"/>
      <c r="W280" s="20"/>
    </row>
    <row r="281" spans="1:23" ht="15.5" x14ac:dyDescent="0.35">
      <c r="A281" s="669" t="s">
        <v>663</v>
      </c>
      <c r="B281" s="670"/>
      <c r="C281" s="670"/>
      <c r="D281" s="670"/>
      <c r="E281" s="670"/>
      <c r="F281" s="670"/>
      <c r="G281" s="670"/>
      <c r="H281" s="671"/>
      <c r="I281" s="146"/>
      <c r="J281" s="177"/>
      <c r="K281" s="141"/>
      <c r="L281" s="20"/>
      <c r="M281" s="20"/>
      <c r="N281" s="20"/>
      <c r="O281" s="20"/>
      <c r="P281" s="20"/>
      <c r="Q281" s="20"/>
      <c r="R281" s="462"/>
      <c r="S281" s="20"/>
      <c r="T281" s="462"/>
      <c r="U281" s="467"/>
      <c r="V281" s="370"/>
      <c r="W281" s="20"/>
    </row>
    <row r="282" spans="1:23" ht="15.5" x14ac:dyDescent="0.35">
      <c r="A282" s="141"/>
      <c r="B282" s="141"/>
      <c r="C282" s="141"/>
      <c r="D282" s="141"/>
      <c r="E282" s="146"/>
      <c r="F282" s="146"/>
      <c r="G282" s="141"/>
      <c r="I282" s="183"/>
      <c r="J282" s="182"/>
      <c r="K282" s="141"/>
      <c r="L282" s="370"/>
      <c r="M282" s="370"/>
      <c r="N282" s="370"/>
      <c r="O282" s="20"/>
      <c r="P282" s="462"/>
      <c r="Q282" s="462"/>
      <c r="R282" s="462"/>
      <c r="S282" s="20"/>
      <c r="T282" s="462"/>
      <c r="U282" s="468"/>
      <c r="V282" s="370"/>
      <c r="W282" s="20"/>
    </row>
    <row r="283" spans="1:23" ht="15.5" x14ac:dyDescent="0.35">
      <c r="A283"/>
      <c r="B283" s="141" t="s">
        <v>565</v>
      </c>
      <c r="C283" s="141"/>
      <c r="D283" s="141"/>
      <c r="E283" s="146" t="s">
        <v>71</v>
      </c>
      <c r="F283" s="146" t="s">
        <v>72</v>
      </c>
      <c r="G283" s="146" t="s">
        <v>76</v>
      </c>
      <c r="I283"/>
      <c r="J283" s="1"/>
      <c r="K283" s="1"/>
      <c r="L283" s="37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</row>
    <row r="284" spans="1:23" ht="15.5" x14ac:dyDescent="0.35">
      <c r="A284"/>
      <c r="B284" s="141"/>
      <c r="C284" s="141" t="s">
        <v>2</v>
      </c>
      <c r="D284" s="141"/>
      <c r="E284" s="146">
        <v>8</v>
      </c>
      <c r="F284" s="146">
        <v>1</v>
      </c>
      <c r="G284" s="390" t="s">
        <v>759</v>
      </c>
      <c r="I284" s="146" t="s">
        <v>58</v>
      </c>
      <c r="J284" s="177">
        <f>'Rate Classifications'!$H$39*(IF(G284="yes",1.25*E284,E284))*F284</f>
        <v>0</v>
      </c>
      <c r="K284" s="141"/>
      <c r="L284" s="37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</row>
    <row r="285" spans="1:23" ht="15.5" x14ac:dyDescent="0.35">
      <c r="A285"/>
      <c r="B285" s="141"/>
      <c r="C285" s="141"/>
      <c r="D285" s="141"/>
      <c r="E285" s="146"/>
      <c r="F285" s="146"/>
      <c r="G285" s="146"/>
      <c r="I285" s="146"/>
      <c r="J285" s="177"/>
      <c r="K285" s="141"/>
      <c r="L285" s="37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</row>
    <row r="286" spans="1:23" ht="15.5" x14ac:dyDescent="0.35">
      <c r="A286"/>
      <c r="B286" s="141" t="s">
        <v>566</v>
      </c>
      <c r="C286" s="141"/>
      <c r="D286" s="141"/>
      <c r="E286" s="146" t="s">
        <v>71</v>
      </c>
      <c r="F286" s="146" t="s">
        <v>72</v>
      </c>
      <c r="G286" s="146" t="s">
        <v>76</v>
      </c>
      <c r="I286"/>
      <c r="J286" s="1"/>
      <c r="K286" s="1"/>
      <c r="L286" s="37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</row>
    <row r="287" spans="1:23" ht="15.5" x14ac:dyDescent="0.35">
      <c r="A287"/>
      <c r="B287" s="141"/>
      <c r="C287" s="141" t="s">
        <v>2</v>
      </c>
      <c r="D287" s="141"/>
      <c r="E287" s="146">
        <v>1</v>
      </c>
      <c r="F287" s="146">
        <v>1</v>
      </c>
      <c r="G287" s="390" t="s">
        <v>759</v>
      </c>
      <c r="I287" s="146" t="s">
        <v>58</v>
      </c>
      <c r="J287" s="177">
        <f>'Rate Classifications'!$F$39*(IF(G287="yes",1.25*E287,E287))*F287</f>
        <v>0</v>
      </c>
      <c r="K287" s="141"/>
      <c r="L287" s="37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</row>
    <row r="288" spans="1:23" ht="15.5" x14ac:dyDescent="0.35">
      <c r="A288" s="141"/>
      <c r="B288" s="141"/>
      <c r="C288" s="141"/>
      <c r="D288" s="146"/>
      <c r="E288" s="146"/>
      <c r="F288" s="141"/>
      <c r="G288"/>
      <c r="H288" s="183"/>
      <c r="I288" s="181" t="s">
        <v>14</v>
      </c>
      <c r="J288" s="178">
        <f>J284+J287</f>
        <v>0</v>
      </c>
      <c r="K288" s="141" t="s">
        <v>62</v>
      </c>
      <c r="L288" s="370"/>
      <c r="M288" s="370"/>
      <c r="N288" s="370"/>
      <c r="O288" s="20"/>
      <c r="P288" s="462"/>
      <c r="Q288" s="462"/>
      <c r="R288" s="370"/>
      <c r="S288" s="20"/>
      <c r="T288" s="465"/>
      <c r="U288" s="466"/>
      <c r="V288" s="370"/>
      <c r="W288" s="20"/>
    </row>
    <row r="289" spans="1:23" ht="15.5" x14ac:dyDescent="0.35">
      <c r="A289" s="141"/>
      <c r="B289" s="141"/>
      <c r="C289" s="141"/>
      <c r="D289" s="146"/>
      <c r="E289" s="146"/>
      <c r="F289" s="141"/>
      <c r="G289"/>
      <c r="H289" s="183"/>
      <c r="I289" s="303"/>
      <c r="J289" s="141"/>
      <c r="K289" s="1"/>
      <c r="L289" s="370"/>
      <c r="M289" s="370"/>
      <c r="N289" s="370"/>
      <c r="O289" s="20"/>
      <c r="P289" s="462"/>
      <c r="Q289" s="462"/>
      <c r="R289" s="370"/>
      <c r="S289" s="20"/>
      <c r="T289" s="465"/>
      <c r="U289" s="466"/>
      <c r="V289" s="370"/>
      <c r="W289" s="20"/>
    </row>
    <row r="290" spans="1:23" ht="15.5" x14ac:dyDescent="0.35">
      <c r="A290" s="141"/>
      <c r="B290" s="141"/>
      <c r="C290" s="141"/>
      <c r="D290" s="146"/>
      <c r="E290" s="146"/>
      <c r="F290" s="141"/>
      <c r="G290"/>
      <c r="H290" s="183"/>
      <c r="I290" s="303"/>
      <c r="J290" s="141"/>
      <c r="K290" s="1"/>
      <c r="L290" s="370"/>
      <c r="M290" s="370"/>
      <c r="N290" s="370"/>
      <c r="O290" s="20"/>
      <c r="P290" s="462"/>
      <c r="Q290" s="462"/>
      <c r="R290" s="370"/>
      <c r="S290" s="20"/>
      <c r="T290" s="465"/>
      <c r="U290" s="466"/>
      <c r="V290" s="370"/>
      <c r="W290" s="20"/>
    </row>
    <row r="291" spans="1:23" ht="15.5" x14ac:dyDescent="0.35">
      <c r="A291" s="669" t="s">
        <v>664</v>
      </c>
      <c r="B291" s="670"/>
      <c r="C291" s="670"/>
      <c r="D291" s="670"/>
      <c r="E291" s="670"/>
      <c r="F291" s="671"/>
      <c r="G291"/>
      <c r="I291"/>
      <c r="J291" s="1"/>
      <c r="K291" s="1"/>
      <c r="L291" s="370"/>
      <c r="M291" s="370"/>
      <c r="N291" s="370"/>
      <c r="O291" s="20"/>
      <c r="P291" s="20"/>
      <c r="Q291" s="20"/>
      <c r="R291" s="370"/>
      <c r="S291" s="20"/>
      <c r="T291" s="20"/>
      <c r="U291" s="20"/>
      <c r="V291" s="20"/>
      <c r="W291" s="20"/>
    </row>
    <row r="292" spans="1:23" ht="15.5" x14ac:dyDescent="0.35">
      <c r="A292"/>
      <c r="B292"/>
      <c r="C292"/>
      <c r="E292"/>
      <c r="F292"/>
      <c r="G292"/>
      <c r="I292"/>
      <c r="J292" s="1"/>
      <c r="K292" s="1"/>
      <c r="L292" s="20"/>
      <c r="M292" s="449"/>
      <c r="N292" s="449"/>
      <c r="O292" s="449"/>
      <c r="P292" s="449"/>
      <c r="Q292" s="449"/>
      <c r="R292" s="462"/>
      <c r="S292" s="20"/>
      <c r="T292" s="462"/>
      <c r="U292" s="467"/>
      <c r="V292" s="370"/>
      <c r="W292" s="20"/>
    </row>
    <row r="293" spans="1:23" ht="15.5" x14ac:dyDescent="0.35">
      <c r="A293"/>
      <c r="B293" s="141" t="s">
        <v>565</v>
      </c>
      <c r="C293" s="141"/>
      <c r="D293" s="141"/>
      <c r="E293" s="146" t="s">
        <v>71</v>
      </c>
      <c r="F293" s="146" t="s">
        <v>72</v>
      </c>
      <c r="G293" s="146" t="s">
        <v>76</v>
      </c>
      <c r="I293"/>
      <c r="J293" s="141"/>
      <c r="K293" s="1"/>
      <c r="L293" s="370"/>
      <c r="M293" s="370"/>
      <c r="N293" s="370"/>
      <c r="O293" s="20"/>
      <c r="P293" s="462"/>
      <c r="Q293" s="462"/>
      <c r="R293" s="462"/>
      <c r="S293" s="20"/>
      <c r="T293" s="462"/>
      <c r="U293" s="468"/>
      <c r="V293" s="370"/>
      <c r="W293" s="20"/>
    </row>
    <row r="294" spans="1:23" ht="15.5" x14ac:dyDescent="0.35">
      <c r="A294"/>
      <c r="B294" s="141"/>
      <c r="C294" s="141" t="s">
        <v>2</v>
      </c>
      <c r="D294" s="141"/>
      <c r="E294" s="146">
        <v>6</v>
      </c>
      <c r="F294" s="146">
        <v>1</v>
      </c>
      <c r="G294" s="390" t="s">
        <v>759</v>
      </c>
      <c r="I294" s="146" t="s">
        <v>58</v>
      </c>
      <c r="J294" s="177">
        <f>'Rate Classifications'!$H$39*(IF(G294="yes",1.25*E294,E294))*F294</f>
        <v>0</v>
      </c>
      <c r="K294" s="141"/>
      <c r="L294" s="37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</row>
    <row r="295" spans="1:23" ht="15.5" x14ac:dyDescent="0.35">
      <c r="A295"/>
      <c r="B295" s="141"/>
      <c r="C295" s="141"/>
      <c r="D295" s="141"/>
      <c r="E295" s="146"/>
      <c r="F295" s="146"/>
      <c r="G295" s="146"/>
      <c r="I295" s="141"/>
      <c r="J295" s="175"/>
      <c r="K295" s="141"/>
      <c r="L295" s="37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</row>
    <row r="296" spans="1:23" ht="15.5" x14ac:dyDescent="0.35">
      <c r="A296"/>
      <c r="B296" s="141" t="s">
        <v>566</v>
      </c>
      <c r="C296" s="141"/>
      <c r="D296" s="141"/>
      <c r="E296" s="146" t="s">
        <v>71</v>
      </c>
      <c r="F296" s="146" t="s">
        <v>72</v>
      </c>
      <c r="G296" s="146" t="s">
        <v>76</v>
      </c>
      <c r="I296"/>
      <c r="J296" s="1"/>
      <c r="K296" s="1"/>
      <c r="L296" s="37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</row>
    <row r="297" spans="1:23" ht="15.5" x14ac:dyDescent="0.35">
      <c r="A297"/>
      <c r="B297"/>
      <c r="C297" s="141" t="s">
        <v>2</v>
      </c>
      <c r="E297" s="146">
        <v>1</v>
      </c>
      <c r="F297" s="146">
        <v>1</v>
      </c>
      <c r="G297" s="390" t="s">
        <v>759</v>
      </c>
      <c r="I297" s="146" t="s">
        <v>58</v>
      </c>
      <c r="J297" s="177">
        <f>'Rate Classifications'!$F$39*(IF(G297="yes",1.25*E297,E297))*F297</f>
        <v>0</v>
      </c>
      <c r="K297" s="141"/>
      <c r="L297" s="37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</row>
    <row r="298" spans="1:23" ht="15.5" x14ac:dyDescent="0.35">
      <c r="A298"/>
      <c r="B298"/>
      <c r="C298"/>
      <c r="E298"/>
      <c r="F298"/>
      <c r="G298" s="141"/>
      <c r="I298" s="181" t="s">
        <v>14</v>
      </c>
      <c r="J298" s="178">
        <f>J294+J297</f>
        <v>0</v>
      </c>
      <c r="K298" s="141" t="s">
        <v>62</v>
      </c>
      <c r="L298" s="37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</row>
    <row r="299" spans="1:23" ht="15.5" x14ac:dyDescent="0.35">
      <c r="A299"/>
      <c r="B299"/>
      <c r="C299"/>
      <c r="E299"/>
      <c r="F299"/>
      <c r="G299"/>
      <c r="I299"/>
      <c r="J299" s="1"/>
      <c r="K299" s="1"/>
      <c r="L299" s="370"/>
      <c r="M299" s="370"/>
      <c r="N299" s="370"/>
      <c r="O299" s="20"/>
      <c r="P299" s="462"/>
      <c r="Q299" s="462"/>
      <c r="R299" s="370"/>
      <c r="S299" s="20"/>
      <c r="T299" s="465"/>
      <c r="U299" s="466"/>
      <c r="V299" s="370"/>
      <c r="W299" s="20"/>
    </row>
    <row r="300" spans="1:23" ht="15.5" x14ac:dyDescent="0.35">
      <c r="A300"/>
      <c r="B300"/>
      <c r="C300"/>
      <c r="E300"/>
      <c r="F300"/>
      <c r="G300"/>
      <c r="I300"/>
      <c r="J300" s="1"/>
      <c r="K300" s="1"/>
      <c r="L300" s="370"/>
      <c r="M300" s="370"/>
      <c r="N300" s="370"/>
      <c r="O300" s="370"/>
      <c r="P300" s="20"/>
      <c r="Q300" s="20"/>
      <c r="R300" s="370"/>
      <c r="S300" s="20"/>
      <c r="T300" s="370"/>
      <c r="U300" s="370"/>
      <c r="V300" s="20"/>
      <c r="W300" s="20"/>
    </row>
    <row r="301" spans="1:23" ht="15.5" x14ac:dyDescent="0.35">
      <c r="A301"/>
      <c r="B301"/>
      <c r="C301"/>
      <c r="E301"/>
      <c r="F301"/>
      <c r="G301"/>
      <c r="I301"/>
      <c r="J301" s="1"/>
      <c r="K301" s="1"/>
      <c r="L301" s="20"/>
      <c r="M301" s="20"/>
      <c r="N301" s="20"/>
      <c r="O301" s="20"/>
      <c r="P301" s="20"/>
      <c r="Q301" s="20"/>
      <c r="R301" s="20"/>
      <c r="S301" s="20"/>
      <c r="T301" s="370"/>
      <c r="U301" s="370"/>
      <c r="V301" s="20"/>
      <c r="W301" s="20"/>
    </row>
    <row r="302" spans="1:23" ht="15.5" x14ac:dyDescent="0.35">
      <c r="A302" s="20"/>
      <c r="B302" s="20"/>
      <c r="C302" s="20"/>
      <c r="D302" s="20"/>
      <c r="E302" s="20"/>
      <c r="F302" s="20"/>
      <c r="G302" s="20"/>
      <c r="H302" s="20"/>
      <c r="I302" s="20"/>
      <c r="J302" s="127"/>
      <c r="K302" s="127"/>
      <c r="L302" s="370"/>
      <c r="M302" s="370"/>
      <c r="N302" s="370"/>
      <c r="O302" s="370"/>
      <c r="P302" s="370"/>
      <c r="Q302" s="370"/>
      <c r="R302" s="370"/>
      <c r="S302" s="370"/>
      <c r="T302" s="370"/>
      <c r="U302" s="370"/>
      <c r="V302" s="370"/>
      <c r="W302" s="20"/>
    </row>
    <row r="303" spans="1:23" ht="15.5" x14ac:dyDescent="0.3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37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</row>
    <row r="304" spans="1:23" ht="15.5" x14ac:dyDescent="0.3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37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</row>
    <row r="305" spans="12:22" s="20" customFormat="1" ht="15.5" x14ac:dyDescent="0.35">
      <c r="L305" s="370"/>
    </row>
    <row r="306" spans="12:22" s="20" customFormat="1" ht="15.5" x14ac:dyDescent="0.35">
      <c r="L306" s="370"/>
    </row>
    <row r="307" spans="12:22" s="20" customFormat="1" ht="15.5" x14ac:dyDescent="0.35">
      <c r="L307" s="370"/>
    </row>
    <row r="308" spans="12:22" s="20" customFormat="1" ht="15.5" x14ac:dyDescent="0.35">
      <c r="L308" s="370"/>
    </row>
    <row r="309" spans="12:22" s="20" customFormat="1" ht="15.5" x14ac:dyDescent="0.35">
      <c r="L309" s="370"/>
    </row>
    <row r="310" spans="12:22" s="20" customFormat="1" ht="15.5" x14ac:dyDescent="0.35">
      <c r="L310" s="370"/>
    </row>
    <row r="311" spans="12:22" s="20" customFormat="1" ht="15.5" x14ac:dyDescent="0.35">
      <c r="L311" s="370"/>
    </row>
    <row r="312" spans="12:22" s="20" customFormat="1" ht="15.75" customHeight="1" x14ac:dyDescent="0.35">
      <c r="L312" s="370"/>
    </row>
    <row r="313" spans="12:22" s="20" customFormat="1" ht="15.5" x14ac:dyDescent="0.35">
      <c r="L313" s="370"/>
      <c r="M313" s="370"/>
      <c r="N313" s="370"/>
      <c r="O313" s="370"/>
      <c r="P313" s="462"/>
      <c r="Q313" s="462"/>
      <c r="R313" s="370"/>
      <c r="T313" s="465"/>
      <c r="U313" s="466"/>
      <c r="V313" s="370"/>
    </row>
    <row r="314" spans="12:22" s="20" customFormat="1" ht="15.5" x14ac:dyDescent="0.35">
      <c r="L314" s="370"/>
      <c r="M314" s="370"/>
      <c r="N314" s="370"/>
      <c r="O314" s="370"/>
      <c r="P314" s="462"/>
      <c r="Q314" s="462"/>
      <c r="R314" s="370"/>
      <c r="T314" s="465"/>
      <c r="U314" s="466"/>
      <c r="V314" s="370"/>
    </row>
    <row r="315" spans="12:22" s="20" customFormat="1" ht="15.5" x14ac:dyDescent="0.35">
      <c r="L315" s="370"/>
      <c r="M315" s="370"/>
      <c r="N315" s="370"/>
      <c r="O315" s="370"/>
      <c r="P315" s="462"/>
      <c r="Q315" s="462"/>
      <c r="R315" s="370"/>
      <c r="T315" s="465"/>
      <c r="U315" s="466"/>
      <c r="V315" s="370"/>
    </row>
    <row r="316" spans="12:22" s="20" customFormat="1" ht="15.5" x14ac:dyDescent="0.35">
      <c r="L316" s="370"/>
      <c r="M316" s="370"/>
      <c r="N316" s="370"/>
      <c r="O316" s="370"/>
      <c r="P316" s="462"/>
      <c r="Q316" s="462"/>
      <c r="R316" s="370"/>
      <c r="T316" s="465"/>
      <c r="U316" s="466"/>
      <c r="V316" s="370"/>
    </row>
    <row r="317" spans="12:22" s="20" customFormat="1" ht="15.5" x14ac:dyDescent="0.35">
      <c r="L317" s="370"/>
      <c r="M317" s="370"/>
      <c r="N317" s="370"/>
      <c r="O317" s="370"/>
      <c r="P317" s="462"/>
      <c r="Q317" s="462"/>
      <c r="R317" s="370"/>
      <c r="T317" s="465"/>
      <c r="U317" s="466"/>
      <c r="V317" s="370"/>
    </row>
    <row r="318" spans="12:22" s="20" customFormat="1" ht="15.5" x14ac:dyDescent="0.35">
      <c r="L318" s="370"/>
      <c r="M318" s="370"/>
      <c r="N318" s="370"/>
      <c r="O318" s="370"/>
      <c r="P318" s="462"/>
      <c r="Q318" s="462"/>
      <c r="R318" s="370"/>
      <c r="T318" s="465"/>
      <c r="U318" s="466"/>
      <c r="V318" s="370"/>
    </row>
    <row r="319" spans="12:22" s="20" customFormat="1" ht="15.5" x14ac:dyDescent="0.35">
      <c r="R319" s="370"/>
    </row>
    <row r="320" spans="12:22" s="20" customFormat="1" ht="15.5" x14ac:dyDescent="0.35">
      <c r="L320" s="370"/>
      <c r="M320" s="370"/>
      <c r="N320" s="370"/>
      <c r="O320" s="370"/>
      <c r="P320" s="370"/>
      <c r="Q320" s="370"/>
      <c r="R320" s="370"/>
      <c r="S320" s="370"/>
      <c r="T320" s="370"/>
      <c r="U320" s="370"/>
      <c r="V320" s="370"/>
    </row>
    <row r="321" spans="12:12" s="20" customFormat="1" ht="15.5" x14ac:dyDescent="0.35">
      <c r="L321" s="370"/>
    </row>
    <row r="322" spans="12:12" s="20" customFormat="1" ht="15.5" x14ac:dyDescent="0.35">
      <c r="L322" s="370"/>
    </row>
    <row r="323" spans="12:12" s="20" customFormat="1" ht="15.5" x14ac:dyDescent="0.35">
      <c r="L323" s="370"/>
    </row>
    <row r="324" spans="12:12" s="20" customFormat="1" ht="15.5" x14ac:dyDescent="0.35">
      <c r="L324" s="370"/>
    </row>
    <row r="325" spans="12:12" s="20" customFormat="1" ht="15.5" x14ac:dyDescent="0.35">
      <c r="L325" s="370"/>
    </row>
    <row r="326" spans="12:12" s="20" customFormat="1" x14ac:dyDescent="0.25"/>
    <row r="327" spans="12:12" s="20" customFormat="1" x14ac:dyDescent="0.25"/>
    <row r="328" spans="12:12" s="20" customFormat="1" x14ac:dyDescent="0.25"/>
    <row r="329" spans="12:12" s="20" customFormat="1" x14ac:dyDescent="0.25"/>
    <row r="330" spans="12:12" s="20" customFormat="1" x14ac:dyDescent="0.25"/>
    <row r="331" spans="12:12" s="20" customFormat="1" x14ac:dyDescent="0.25"/>
    <row r="332" spans="12:12" s="20" customFormat="1" x14ac:dyDescent="0.25"/>
    <row r="333" spans="12:12" s="20" customFormat="1" x14ac:dyDescent="0.25"/>
    <row r="334" spans="12:12" s="20" customFormat="1" x14ac:dyDescent="0.25"/>
    <row r="335" spans="12:12" s="20" customFormat="1" x14ac:dyDescent="0.25"/>
    <row r="336" spans="12:12" s="20" customFormat="1" x14ac:dyDescent="0.25"/>
    <row r="337" s="20" customFormat="1" x14ac:dyDescent="0.25"/>
    <row r="338" s="20" customFormat="1" x14ac:dyDescent="0.25"/>
    <row r="339" s="20" customFormat="1" x14ac:dyDescent="0.25"/>
    <row r="340" s="20" customFormat="1" x14ac:dyDescent="0.25"/>
    <row r="341" s="20" customFormat="1" x14ac:dyDescent="0.25"/>
    <row r="342" s="20" customFormat="1" x14ac:dyDescent="0.25"/>
    <row r="343" s="20" customFormat="1" x14ac:dyDescent="0.25"/>
    <row r="344" s="20" customFormat="1" x14ac:dyDescent="0.25"/>
    <row r="345" s="20" customFormat="1" x14ac:dyDescent="0.25"/>
    <row r="346" s="20" customFormat="1" x14ac:dyDescent="0.25"/>
    <row r="347" s="20" customFormat="1" x14ac:dyDescent="0.25"/>
    <row r="348" s="20" customFormat="1" x14ac:dyDescent="0.25"/>
    <row r="349" s="20" customFormat="1" x14ac:dyDescent="0.25"/>
    <row r="350" s="20" customFormat="1" x14ac:dyDescent="0.25"/>
    <row r="351" s="20" customFormat="1" x14ac:dyDescent="0.25"/>
    <row r="352" s="20" customFormat="1" x14ac:dyDescent="0.25"/>
    <row r="353" s="20" customFormat="1" x14ac:dyDescent="0.25"/>
    <row r="354" s="20" customFormat="1" x14ac:dyDescent="0.25"/>
    <row r="355" s="20" customFormat="1" x14ac:dyDescent="0.25"/>
    <row r="356" s="20" customFormat="1" x14ac:dyDescent="0.25"/>
    <row r="357" s="20" customFormat="1" x14ac:dyDescent="0.25"/>
    <row r="358" s="20" customFormat="1" x14ac:dyDescent="0.25"/>
    <row r="359" s="20" customFormat="1" x14ac:dyDescent="0.25"/>
    <row r="360" s="20" customFormat="1" x14ac:dyDescent="0.25"/>
    <row r="361" s="20" customFormat="1" x14ac:dyDescent="0.25"/>
    <row r="362" s="20" customFormat="1" x14ac:dyDescent="0.25"/>
    <row r="363" s="20" customFormat="1" x14ac:dyDescent="0.25"/>
    <row r="364" s="20" customFormat="1" x14ac:dyDescent="0.25"/>
    <row r="365" s="20" customFormat="1" x14ac:dyDescent="0.25"/>
    <row r="366" s="20" customFormat="1" x14ac:dyDescent="0.25"/>
    <row r="367" s="20" customFormat="1" x14ac:dyDescent="0.25"/>
    <row r="368" s="20" customFormat="1" x14ac:dyDescent="0.25"/>
    <row r="369" s="20" customFormat="1" x14ac:dyDescent="0.25"/>
    <row r="370" s="20" customFormat="1" x14ac:dyDescent="0.25"/>
    <row r="371" s="20" customFormat="1" x14ac:dyDescent="0.25"/>
    <row r="372" s="20" customFormat="1" x14ac:dyDescent="0.25"/>
    <row r="373" s="20" customFormat="1" x14ac:dyDescent="0.25"/>
    <row r="374" s="20" customFormat="1" x14ac:dyDescent="0.25"/>
    <row r="375" s="20" customFormat="1" x14ac:dyDescent="0.25"/>
    <row r="376" s="20" customFormat="1" x14ac:dyDescent="0.25"/>
    <row r="377" s="20" customFormat="1" x14ac:dyDescent="0.25"/>
    <row r="378" s="20" customFormat="1" x14ac:dyDescent="0.25"/>
    <row r="379" s="20" customFormat="1" x14ac:dyDescent="0.25"/>
    <row r="380" s="20" customFormat="1" x14ac:dyDescent="0.25"/>
    <row r="381" s="20" customFormat="1" x14ac:dyDescent="0.25"/>
    <row r="382" s="20" customFormat="1" x14ac:dyDescent="0.25"/>
    <row r="383" s="20" customFormat="1" x14ac:dyDescent="0.25"/>
    <row r="384" s="20" customFormat="1" x14ac:dyDescent="0.25"/>
    <row r="385" s="20" customFormat="1" x14ac:dyDescent="0.25"/>
    <row r="386" s="20" customFormat="1" x14ac:dyDescent="0.25"/>
    <row r="387" s="20" customFormat="1" x14ac:dyDescent="0.25"/>
    <row r="388" s="20" customFormat="1" x14ac:dyDescent="0.25"/>
    <row r="389" s="20" customFormat="1" x14ac:dyDescent="0.25"/>
    <row r="390" s="20" customFormat="1" x14ac:dyDescent="0.25"/>
    <row r="391" s="20" customFormat="1" x14ac:dyDescent="0.25"/>
    <row r="392" s="20" customFormat="1" x14ac:dyDescent="0.25"/>
    <row r="393" s="20" customFormat="1" x14ac:dyDescent="0.25"/>
    <row r="394" s="20" customFormat="1" x14ac:dyDescent="0.25"/>
    <row r="395" s="20" customFormat="1" x14ac:dyDescent="0.25"/>
    <row r="396" s="20" customFormat="1" x14ac:dyDescent="0.25"/>
    <row r="397" s="20" customFormat="1" x14ac:dyDescent="0.25"/>
    <row r="398" s="20" customFormat="1" x14ac:dyDescent="0.25"/>
    <row r="399" s="20" customFormat="1" x14ac:dyDescent="0.25"/>
    <row r="400" s="20" customFormat="1" x14ac:dyDescent="0.25"/>
    <row r="401" s="20" customFormat="1" x14ac:dyDescent="0.25"/>
    <row r="402" s="20" customFormat="1" x14ac:dyDescent="0.25"/>
    <row r="403" s="20" customFormat="1" x14ac:dyDescent="0.25"/>
    <row r="404" s="20" customFormat="1" x14ac:dyDescent="0.25"/>
    <row r="405" s="20" customFormat="1" x14ac:dyDescent="0.25"/>
    <row r="406" s="20" customFormat="1" x14ac:dyDescent="0.25"/>
    <row r="407" s="20" customFormat="1" x14ac:dyDescent="0.25"/>
    <row r="408" s="20" customFormat="1" x14ac:dyDescent="0.25"/>
    <row r="409" s="20" customFormat="1" x14ac:dyDescent="0.25"/>
    <row r="410" s="20" customFormat="1" x14ac:dyDescent="0.25"/>
    <row r="411" s="20" customFormat="1" x14ac:dyDescent="0.25"/>
    <row r="412" s="20" customFormat="1" x14ac:dyDescent="0.25"/>
    <row r="413" s="20" customFormat="1" x14ac:dyDescent="0.25"/>
    <row r="414" s="20" customFormat="1" x14ac:dyDescent="0.25"/>
    <row r="415" s="20" customFormat="1" x14ac:dyDescent="0.25"/>
    <row r="416" s="20" customFormat="1" x14ac:dyDescent="0.25"/>
    <row r="417" s="20" customFormat="1" x14ac:dyDescent="0.25"/>
    <row r="418" s="20" customFormat="1" x14ac:dyDescent="0.25"/>
    <row r="419" s="20" customFormat="1" x14ac:dyDescent="0.25"/>
    <row r="420" s="20" customFormat="1" x14ac:dyDescent="0.25"/>
    <row r="421" s="20" customFormat="1" x14ac:dyDescent="0.25"/>
    <row r="422" s="20" customFormat="1" x14ac:dyDescent="0.25"/>
    <row r="423" s="20" customFormat="1" x14ac:dyDescent="0.25"/>
    <row r="424" s="20" customFormat="1" x14ac:dyDescent="0.25"/>
    <row r="425" s="20" customFormat="1" x14ac:dyDescent="0.25"/>
    <row r="426" s="20" customFormat="1" x14ac:dyDescent="0.25"/>
    <row r="427" s="20" customFormat="1" x14ac:dyDescent="0.25"/>
    <row r="428" s="20" customFormat="1" x14ac:dyDescent="0.25"/>
    <row r="429" s="20" customFormat="1" x14ac:dyDescent="0.25"/>
    <row r="430" s="20" customFormat="1" x14ac:dyDescent="0.25"/>
    <row r="431" s="20" customFormat="1" x14ac:dyDescent="0.25"/>
    <row r="432" s="20" customFormat="1" x14ac:dyDescent="0.25"/>
    <row r="433" s="20" customFormat="1" x14ac:dyDescent="0.25"/>
    <row r="434" s="20" customFormat="1" x14ac:dyDescent="0.25"/>
    <row r="435" s="20" customFormat="1" x14ac:dyDescent="0.25"/>
    <row r="436" s="20" customFormat="1" x14ac:dyDescent="0.25"/>
    <row r="437" s="20" customFormat="1" x14ac:dyDescent="0.25"/>
    <row r="438" s="20" customFormat="1" x14ac:dyDescent="0.25"/>
    <row r="439" s="20" customFormat="1" x14ac:dyDescent="0.25"/>
    <row r="440" s="20" customFormat="1" x14ac:dyDescent="0.25"/>
    <row r="441" s="20" customFormat="1" x14ac:dyDescent="0.25"/>
    <row r="442" s="20" customFormat="1" x14ac:dyDescent="0.25"/>
    <row r="443" s="20" customFormat="1" x14ac:dyDescent="0.25"/>
    <row r="444" s="20" customFormat="1" x14ac:dyDescent="0.25"/>
    <row r="445" s="20" customFormat="1" x14ac:dyDescent="0.25"/>
    <row r="446" s="20" customFormat="1" x14ac:dyDescent="0.25"/>
    <row r="447" s="20" customFormat="1" x14ac:dyDescent="0.25"/>
    <row r="448" s="20" customFormat="1" x14ac:dyDescent="0.25"/>
    <row r="449" s="20" customFormat="1" x14ac:dyDescent="0.25"/>
    <row r="450" s="20" customFormat="1" x14ac:dyDescent="0.25"/>
    <row r="451" s="20" customFormat="1" x14ac:dyDescent="0.25"/>
    <row r="452" s="20" customFormat="1" x14ac:dyDescent="0.25"/>
    <row r="453" s="20" customFormat="1" x14ac:dyDescent="0.25"/>
    <row r="454" s="20" customFormat="1" x14ac:dyDescent="0.25"/>
    <row r="455" s="20" customFormat="1" x14ac:dyDescent="0.25"/>
    <row r="456" s="20" customFormat="1" x14ac:dyDescent="0.25"/>
    <row r="457" s="20" customFormat="1" x14ac:dyDescent="0.25"/>
    <row r="458" s="20" customFormat="1" x14ac:dyDescent="0.25"/>
    <row r="459" s="20" customFormat="1" x14ac:dyDescent="0.25"/>
    <row r="460" s="20" customFormat="1" x14ac:dyDescent="0.25"/>
    <row r="461" s="20" customFormat="1" x14ac:dyDescent="0.25"/>
    <row r="462" s="20" customFormat="1" x14ac:dyDescent="0.25"/>
    <row r="463" s="20" customFormat="1" x14ac:dyDescent="0.25"/>
    <row r="464" s="20" customFormat="1" x14ac:dyDescent="0.25"/>
    <row r="465" s="20" customFormat="1" x14ac:dyDescent="0.25"/>
    <row r="466" s="20" customFormat="1" x14ac:dyDescent="0.25"/>
    <row r="467" s="20" customFormat="1" x14ac:dyDescent="0.25"/>
    <row r="468" s="20" customFormat="1" x14ac:dyDescent="0.25"/>
    <row r="469" s="20" customFormat="1" x14ac:dyDescent="0.25"/>
    <row r="470" s="20" customFormat="1" x14ac:dyDescent="0.25"/>
    <row r="471" s="20" customFormat="1" x14ac:dyDescent="0.25"/>
    <row r="472" s="20" customFormat="1" x14ac:dyDescent="0.25"/>
    <row r="473" s="20" customFormat="1" x14ac:dyDescent="0.25"/>
    <row r="474" s="20" customFormat="1" x14ac:dyDescent="0.25"/>
    <row r="475" s="20" customFormat="1" x14ac:dyDescent="0.25"/>
    <row r="476" s="20" customFormat="1" x14ac:dyDescent="0.25"/>
    <row r="477" s="20" customFormat="1" x14ac:dyDescent="0.25"/>
    <row r="478" s="20" customFormat="1" x14ac:dyDescent="0.25"/>
    <row r="479" s="20" customFormat="1" x14ac:dyDescent="0.25"/>
    <row r="480" s="20" customFormat="1" x14ac:dyDescent="0.25"/>
    <row r="481" s="20" customFormat="1" x14ac:dyDescent="0.25"/>
    <row r="482" s="20" customFormat="1" x14ac:dyDescent="0.25"/>
    <row r="483" s="20" customFormat="1" x14ac:dyDescent="0.25"/>
    <row r="484" s="20" customFormat="1" x14ac:dyDescent="0.25"/>
    <row r="485" s="20" customFormat="1" x14ac:dyDescent="0.25"/>
    <row r="486" s="20" customFormat="1" x14ac:dyDescent="0.25"/>
    <row r="487" s="20" customFormat="1" x14ac:dyDescent="0.25"/>
    <row r="488" s="20" customFormat="1" x14ac:dyDescent="0.25"/>
    <row r="489" s="20" customFormat="1" x14ac:dyDescent="0.25"/>
    <row r="490" s="20" customFormat="1" x14ac:dyDescent="0.25"/>
    <row r="491" s="20" customFormat="1" x14ac:dyDescent="0.25"/>
    <row r="492" s="20" customFormat="1" x14ac:dyDescent="0.25"/>
    <row r="493" s="20" customFormat="1" x14ac:dyDescent="0.25"/>
    <row r="494" s="20" customFormat="1" x14ac:dyDescent="0.25"/>
    <row r="495" s="20" customFormat="1" x14ac:dyDescent="0.25"/>
    <row r="496" s="20" customFormat="1" x14ac:dyDescent="0.25"/>
    <row r="497" spans="13:23" s="20" customFormat="1" x14ac:dyDescent="0.25"/>
    <row r="498" spans="13:23" s="20" customFormat="1" x14ac:dyDescent="0.25"/>
    <row r="499" spans="13:23" s="20" customFormat="1" x14ac:dyDescent="0.25"/>
    <row r="500" spans="13:23" x14ac:dyDescent="0.25"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</row>
    <row r="501" spans="13:23" x14ac:dyDescent="0.25"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</row>
    <row r="502" spans="13:23" x14ac:dyDescent="0.25"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</row>
    <row r="503" spans="13:23" x14ac:dyDescent="0.25"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</row>
    <row r="504" spans="13:23" x14ac:dyDescent="0.25"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</row>
    <row r="505" spans="13:23" x14ac:dyDescent="0.25"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</row>
    <row r="506" spans="13:23" x14ac:dyDescent="0.25"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</row>
    <row r="507" spans="13:23" x14ac:dyDescent="0.25"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</row>
    <row r="508" spans="13:23" x14ac:dyDescent="0.25"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</row>
    <row r="509" spans="13:23" x14ac:dyDescent="0.25"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</row>
    <row r="510" spans="13:23" x14ac:dyDescent="0.25"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</row>
    <row r="511" spans="13:23" x14ac:dyDescent="0.25"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</row>
    <row r="512" spans="13:23" x14ac:dyDescent="0.25"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</row>
    <row r="513" spans="13:23" x14ac:dyDescent="0.25"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</row>
    <row r="514" spans="13:23" x14ac:dyDescent="0.25"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</row>
    <row r="515" spans="13:23" x14ac:dyDescent="0.25"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</row>
    <row r="516" spans="13:23" x14ac:dyDescent="0.25"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</row>
    <row r="517" spans="13:23" x14ac:dyDescent="0.25"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</row>
    <row r="518" spans="13:23" x14ac:dyDescent="0.25"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</row>
    <row r="519" spans="13:23" x14ac:dyDescent="0.25"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</row>
    <row r="520" spans="13:23" x14ac:dyDescent="0.25"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</row>
    <row r="521" spans="13:23" x14ac:dyDescent="0.25"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</row>
    <row r="522" spans="13:23" x14ac:dyDescent="0.25"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</row>
    <row r="523" spans="13:23" x14ac:dyDescent="0.25"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</row>
    <row r="524" spans="13:23" x14ac:dyDescent="0.25"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</row>
    <row r="525" spans="13:23" x14ac:dyDescent="0.25"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</row>
    <row r="526" spans="13:23" x14ac:dyDescent="0.25"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</row>
    <row r="527" spans="13:23" x14ac:dyDescent="0.25"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</row>
    <row r="528" spans="13:23" x14ac:dyDescent="0.25"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</row>
    <row r="529" spans="13:23" x14ac:dyDescent="0.25"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</row>
    <row r="530" spans="13:23" x14ac:dyDescent="0.25"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</row>
    <row r="531" spans="13:23" x14ac:dyDescent="0.25"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</row>
    <row r="532" spans="13:23" x14ac:dyDescent="0.25"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</row>
    <row r="533" spans="13:23" x14ac:dyDescent="0.25"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</row>
    <row r="534" spans="13:23" x14ac:dyDescent="0.25"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</row>
    <row r="535" spans="13:23" x14ac:dyDescent="0.25"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</row>
    <row r="536" spans="13:23" x14ac:dyDescent="0.25"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</row>
    <row r="537" spans="13:23" x14ac:dyDescent="0.25"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</row>
    <row r="538" spans="13:23" x14ac:dyDescent="0.25"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</row>
    <row r="539" spans="13:23" x14ac:dyDescent="0.25"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</row>
    <row r="540" spans="13:23" x14ac:dyDescent="0.25"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</row>
    <row r="541" spans="13:23" x14ac:dyDescent="0.25"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</row>
    <row r="542" spans="13:23" x14ac:dyDescent="0.25"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</row>
    <row r="543" spans="13:23" x14ac:dyDescent="0.25"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</row>
    <row r="544" spans="13:23" x14ac:dyDescent="0.25"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</row>
    <row r="545" spans="13:23" x14ac:dyDescent="0.25"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</row>
    <row r="546" spans="13:23" x14ac:dyDescent="0.25"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</row>
    <row r="547" spans="13:23" x14ac:dyDescent="0.25"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</row>
    <row r="548" spans="13:23" x14ac:dyDescent="0.25"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</row>
    <row r="549" spans="13:23" x14ac:dyDescent="0.25"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</row>
    <row r="550" spans="13:23" x14ac:dyDescent="0.25"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</row>
    <row r="551" spans="13:23" x14ac:dyDescent="0.25"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</row>
    <row r="552" spans="13:23" x14ac:dyDescent="0.25"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</row>
    <row r="553" spans="13:23" x14ac:dyDescent="0.25"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</row>
    <row r="554" spans="13:23" x14ac:dyDescent="0.25"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</row>
    <row r="555" spans="13:23" x14ac:dyDescent="0.25"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</row>
    <row r="556" spans="13:23" x14ac:dyDescent="0.25"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</row>
    <row r="557" spans="13:23" x14ac:dyDescent="0.25"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</row>
    <row r="558" spans="13:23" x14ac:dyDescent="0.25"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</row>
    <row r="559" spans="13:23" x14ac:dyDescent="0.25"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</row>
    <row r="560" spans="13:23" x14ac:dyDescent="0.25"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</row>
    <row r="561" spans="13:23" x14ac:dyDescent="0.25"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</row>
    <row r="562" spans="13:23" x14ac:dyDescent="0.25"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</row>
    <row r="563" spans="13:23" x14ac:dyDescent="0.25"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</row>
    <row r="564" spans="13:23" x14ac:dyDescent="0.25"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</row>
    <row r="565" spans="13:23" x14ac:dyDescent="0.25"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</row>
    <row r="566" spans="13:23" x14ac:dyDescent="0.25"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</row>
    <row r="567" spans="13:23" x14ac:dyDescent="0.25"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</row>
    <row r="568" spans="13:23" x14ac:dyDescent="0.25"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</row>
  </sheetData>
  <sheetProtection sheet="1" objects="1" scenarios="1"/>
  <mergeCells count="21">
    <mergeCell ref="A214:F214"/>
    <mergeCell ref="A139:H139"/>
    <mergeCell ref="A146:F146"/>
    <mergeCell ref="A132:F132"/>
    <mergeCell ref="A181:F181"/>
    <mergeCell ref="A291:F291"/>
    <mergeCell ref="A27:B27"/>
    <mergeCell ref="A41:F41"/>
    <mergeCell ref="A271:H271"/>
    <mergeCell ref="A281:H281"/>
    <mergeCell ref="A62:F62"/>
    <mergeCell ref="A76:F76"/>
    <mergeCell ref="A104:F104"/>
    <mergeCell ref="A111:F111"/>
    <mergeCell ref="A192:F192"/>
    <mergeCell ref="A258:F258"/>
    <mergeCell ref="A247:F247"/>
    <mergeCell ref="A153:F153"/>
    <mergeCell ref="A225:F225"/>
    <mergeCell ref="A236:F236"/>
    <mergeCell ref="A203:F203"/>
  </mergeCells>
  <phoneticPr fontId="2" type="noConversion"/>
  <pageMargins left="0.75" right="0.5" top="0.75" bottom="0.5" header="0.5" footer="0.5"/>
  <pageSetup scale="72" orientation="portrait" r:id="rId1"/>
  <headerFooter alignWithMargins="0"/>
  <rowBreaks count="1" manualBreakCount="1">
    <brk id="19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</sheetPr>
  <dimension ref="A1:AZ497"/>
  <sheetViews>
    <sheetView zoomScaleNormal="60" zoomScaleSheetLayoutView="100" workbookViewId="0">
      <selection activeCell="A9" sqref="A9"/>
    </sheetView>
  </sheetViews>
  <sheetFormatPr defaultColWidth="9.1796875" defaultRowHeight="12.5" x14ac:dyDescent="0.25"/>
  <cols>
    <col min="1" max="1" width="4.81640625" style="9" customWidth="1"/>
    <col min="2" max="8" width="11.81640625" style="9" customWidth="1"/>
    <col min="9" max="9" width="12.54296875" style="9" customWidth="1"/>
    <col min="10" max="10" width="11.81640625" style="9" customWidth="1"/>
    <col min="12" max="13" width="9.1796875" style="9"/>
    <col min="14" max="14" width="11.26953125" style="9" customWidth="1"/>
    <col min="15" max="15" width="10.81640625" style="9" bestFit="1" customWidth="1"/>
    <col min="16" max="16" width="10.54296875" style="9" bestFit="1" customWidth="1"/>
    <col min="17" max="17" width="16" style="9" bestFit="1" customWidth="1"/>
    <col min="18" max="18" width="11.1796875" style="9" customWidth="1"/>
    <col min="19" max="16384" width="9.1796875" style="9"/>
  </cols>
  <sheetData>
    <row r="1" spans="1:46" ht="15.5" x14ac:dyDescent="0.35">
      <c r="A1" s="119"/>
      <c r="B1" s="119"/>
      <c r="C1" s="119"/>
      <c r="D1" s="119"/>
      <c r="E1" s="119"/>
      <c r="F1" s="119"/>
      <c r="G1" s="119"/>
      <c r="H1" s="119"/>
      <c r="I1" s="119"/>
      <c r="J1" s="119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</row>
    <row r="2" spans="1:46" ht="15.5" x14ac:dyDescent="0.35">
      <c r="A2" s="189" t="s">
        <v>574</v>
      </c>
      <c r="B2" s="190"/>
      <c r="C2" s="190"/>
      <c r="D2" s="190"/>
      <c r="E2" s="190"/>
      <c r="F2" s="191"/>
      <c r="G2" s="119"/>
      <c r="H2" s="119"/>
      <c r="I2" s="119"/>
      <c r="J2" s="119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</row>
    <row r="3" spans="1:46" ht="15.5" x14ac:dyDescent="0.35">
      <c r="A3" s="119"/>
      <c r="B3" s="119"/>
      <c r="C3" s="119"/>
      <c r="D3" s="119"/>
      <c r="E3" s="119"/>
      <c r="F3" s="119"/>
      <c r="G3" s="119"/>
      <c r="H3" s="119"/>
      <c r="I3" s="119"/>
      <c r="J3" s="119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46" ht="15.5" x14ac:dyDescent="0.35">
      <c r="A4" s="119" t="s">
        <v>581</v>
      </c>
      <c r="B4" s="119"/>
      <c r="C4" s="119"/>
      <c r="D4" s="119"/>
      <c r="E4" s="119"/>
      <c r="F4" s="119"/>
      <c r="G4" s="119"/>
      <c r="H4" s="192" t="s">
        <v>68</v>
      </c>
      <c r="I4" s="119"/>
      <c r="J4" s="11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</row>
    <row r="5" spans="1:46" ht="15.5" x14ac:dyDescent="0.35">
      <c r="A5" s="119"/>
      <c r="B5" s="119" t="s">
        <v>2</v>
      </c>
      <c r="C5" s="119"/>
      <c r="D5" s="119" t="s">
        <v>80</v>
      </c>
      <c r="E5" s="119"/>
      <c r="F5" s="119"/>
      <c r="G5" s="119"/>
      <c r="H5" s="400"/>
      <c r="I5" s="119"/>
      <c r="J5" s="11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</row>
    <row r="6" spans="1:46" ht="15.5" x14ac:dyDescent="0.35">
      <c r="A6" s="119"/>
      <c r="B6" s="119"/>
      <c r="C6" s="119"/>
      <c r="D6" s="119" t="s">
        <v>81</v>
      </c>
      <c r="E6" s="119"/>
      <c r="F6" s="119"/>
      <c r="G6" s="119"/>
      <c r="H6" s="400">
        <v>4</v>
      </c>
      <c r="I6" s="119"/>
      <c r="J6" s="119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46" ht="15.5" x14ac:dyDescent="0.35">
      <c r="A7" s="119"/>
      <c r="B7" s="119"/>
      <c r="C7" s="119"/>
      <c r="D7" s="119" t="s">
        <v>82</v>
      </c>
      <c r="E7" s="119"/>
      <c r="F7" s="119"/>
      <c r="G7" s="119"/>
      <c r="H7" s="400"/>
      <c r="I7" s="119"/>
      <c r="J7" s="119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</row>
    <row r="8" spans="1:46" ht="15.5" x14ac:dyDescent="0.35">
      <c r="A8" s="119"/>
      <c r="B8" s="119"/>
      <c r="C8" s="119"/>
      <c r="D8" s="119" t="s">
        <v>83</v>
      </c>
      <c r="E8" s="119"/>
      <c r="F8" s="119"/>
      <c r="G8" s="119"/>
      <c r="H8" s="400">
        <v>8</v>
      </c>
      <c r="I8" s="119"/>
      <c r="J8" s="119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</row>
    <row r="9" spans="1:46" ht="15.5" x14ac:dyDescent="0.35">
      <c r="A9" s="119"/>
      <c r="B9" s="119"/>
      <c r="C9" s="119"/>
      <c r="D9" s="119" t="s">
        <v>86</v>
      </c>
      <c r="E9" s="119"/>
      <c r="F9" s="119"/>
      <c r="G9" s="119"/>
      <c r="H9" s="400"/>
      <c r="I9" s="119"/>
      <c r="J9" s="11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  <row r="10" spans="1:46" ht="15.5" x14ac:dyDescent="0.35">
      <c r="A10" s="119"/>
      <c r="B10" s="119"/>
      <c r="C10" s="119"/>
      <c r="D10" s="119"/>
      <c r="E10" s="119"/>
      <c r="F10" s="119"/>
      <c r="G10" s="119" t="s">
        <v>84</v>
      </c>
      <c r="H10" s="192">
        <f>SUM(H5:H9)</f>
        <v>12</v>
      </c>
      <c r="I10" s="119"/>
      <c r="J10" s="11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</row>
    <row r="11" spans="1:46" ht="15.5" x14ac:dyDescent="0.35">
      <c r="A11" s="119"/>
      <c r="B11" s="119"/>
      <c r="C11" s="119"/>
      <c r="D11" s="119"/>
      <c r="E11" s="119"/>
      <c r="F11" s="119"/>
      <c r="G11" s="119"/>
      <c r="H11" s="192"/>
      <c r="I11" s="165"/>
      <c r="J11" s="11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</row>
    <row r="12" spans="1:46" ht="15.5" x14ac:dyDescent="0.35">
      <c r="A12" s="119"/>
      <c r="B12" s="119"/>
      <c r="C12" s="119"/>
      <c r="D12" s="119"/>
      <c r="E12" s="119"/>
      <c r="F12" s="119"/>
      <c r="G12" s="119"/>
      <c r="H12" s="192" t="s">
        <v>85</v>
      </c>
      <c r="I12" s="194">
        <f>H10*'Rate Classifications'!H39</f>
        <v>0</v>
      </c>
      <c r="J12" s="11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46" ht="15.5" x14ac:dyDescent="0.35">
      <c r="A13" s="119"/>
      <c r="B13" s="119"/>
      <c r="C13" s="119"/>
      <c r="D13" s="119"/>
      <c r="E13" s="119"/>
      <c r="F13" s="119"/>
      <c r="G13" s="119"/>
      <c r="H13" s="192"/>
      <c r="I13" s="195"/>
      <c r="J13" s="11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</row>
    <row r="14" spans="1:46" ht="15.5" x14ac:dyDescent="0.35">
      <c r="A14" s="119" t="s">
        <v>580</v>
      </c>
      <c r="B14"/>
      <c r="C14" s="119"/>
      <c r="D14" s="119"/>
      <c r="E14" s="119"/>
      <c r="F14" s="119"/>
      <c r="G14" s="119"/>
      <c r="H14" s="192" t="s">
        <v>68</v>
      </c>
      <c r="I14" s="195"/>
      <c r="J14" s="119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</row>
    <row r="15" spans="1:46" ht="15.5" x14ac:dyDescent="0.35">
      <c r="A15" s="119"/>
      <c r="B15" s="119" t="s">
        <v>2</v>
      </c>
      <c r="C15" s="119"/>
      <c r="D15" s="119" t="s">
        <v>87</v>
      </c>
      <c r="E15" s="119"/>
      <c r="F15" s="119"/>
      <c r="G15" s="119"/>
      <c r="H15" s="400"/>
      <c r="I15" s="195"/>
      <c r="J15" s="119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</row>
    <row r="16" spans="1:46" ht="15.5" x14ac:dyDescent="0.35">
      <c r="A16" s="119"/>
      <c r="B16" s="119"/>
      <c r="C16" s="119"/>
      <c r="D16" s="119" t="s">
        <v>88</v>
      </c>
      <c r="E16" s="119"/>
      <c r="F16" s="119"/>
      <c r="G16" s="119"/>
      <c r="H16" s="400"/>
      <c r="I16" s="195"/>
      <c r="J16" s="119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</row>
    <row r="17" spans="1:46" ht="15.5" x14ac:dyDescent="0.35">
      <c r="A17" s="119"/>
      <c r="B17" s="119"/>
      <c r="C17" s="119"/>
      <c r="D17" s="119" t="s">
        <v>89</v>
      </c>
      <c r="E17" s="119"/>
      <c r="F17" s="119"/>
      <c r="G17" s="119"/>
      <c r="H17" s="400">
        <v>2</v>
      </c>
      <c r="I17" s="195"/>
      <c r="J17" s="119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</row>
    <row r="18" spans="1:46" ht="15.5" x14ac:dyDescent="0.35">
      <c r="A18" s="119"/>
      <c r="B18" s="119"/>
      <c r="C18" s="119"/>
      <c r="D18" s="119" t="s">
        <v>90</v>
      </c>
      <c r="E18" s="119"/>
      <c r="F18" s="119"/>
      <c r="G18" s="119"/>
      <c r="H18" s="400"/>
      <c r="I18" s="195"/>
      <c r="J18" s="119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</row>
    <row r="19" spans="1:46" ht="15.5" x14ac:dyDescent="0.35">
      <c r="A19" s="119"/>
      <c r="B19" s="119"/>
      <c r="C19" s="119"/>
      <c r="D19" s="119"/>
      <c r="E19" s="119"/>
      <c r="F19" s="119"/>
      <c r="G19" s="119" t="s">
        <v>84</v>
      </c>
      <c r="H19" s="192">
        <f>SUM(H15:H18)</f>
        <v>2</v>
      </c>
      <c r="I19" s="195"/>
      <c r="J19" s="11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</row>
    <row r="20" spans="1:46" ht="15.5" x14ac:dyDescent="0.35">
      <c r="A20" s="119"/>
      <c r="B20" s="119"/>
      <c r="C20" s="119"/>
      <c r="D20" s="119"/>
      <c r="E20" s="119"/>
      <c r="F20" s="119"/>
      <c r="G20" s="119"/>
      <c r="H20" s="192"/>
      <c r="I20" s="195"/>
      <c r="J20" s="119"/>
      <c r="L20" s="20"/>
      <c r="M20" s="20"/>
      <c r="N20" s="20"/>
      <c r="O20" s="459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</row>
    <row r="21" spans="1:46" ht="15.5" x14ac:dyDescent="0.35">
      <c r="A21" s="119"/>
      <c r="B21" s="119"/>
      <c r="C21" s="119"/>
      <c r="D21" s="119"/>
      <c r="E21" s="119"/>
      <c r="F21" s="119"/>
      <c r="G21" s="119"/>
      <c r="H21" s="192" t="s">
        <v>85</v>
      </c>
      <c r="I21" s="194">
        <f>H19*'Rate Classifications'!F39</f>
        <v>0</v>
      </c>
      <c r="J21" s="119"/>
      <c r="L21" s="20"/>
      <c r="M21" s="20"/>
      <c r="N21" s="20"/>
      <c r="O21" s="459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</row>
    <row r="22" spans="1:46" ht="15.5" x14ac:dyDescent="0.35">
      <c r="A22" s="119"/>
      <c r="B22" s="119"/>
      <c r="C22" s="119"/>
      <c r="D22" s="119"/>
      <c r="E22" s="119"/>
      <c r="F22" s="119"/>
      <c r="G22" s="119"/>
      <c r="H22" s="192"/>
      <c r="I22" s="195"/>
      <c r="J22" s="119"/>
      <c r="L22" s="20"/>
      <c r="M22" s="20"/>
      <c r="N22" s="20"/>
      <c r="O22" s="459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</row>
    <row r="23" spans="1:46" ht="15.5" x14ac:dyDescent="0.35">
      <c r="A23" s="119" t="s">
        <v>579</v>
      </c>
      <c r="B23"/>
      <c r="C23" s="119"/>
      <c r="D23" s="119"/>
      <c r="E23" s="119" t="s">
        <v>68</v>
      </c>
      <c r="F23" s="119"/>
      <c r="G23" s="119"/>
      <c r="H23" s="192"/>
      <c r="I23" s="194"/>
      <c r="J23" s="119"/>
      <c r="L23" s="20"/>
      <c r="M23" s="20"/>
      <c r="N23" s="20"/>
      <c r="O23" s="459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</row>
    <row r="24" spans="1:46" ht="15.5" x14ac:dyDescent="0.35">
      <c r="A24" s="119"/>
      <c r="B24" s="119" t="s">
        <v>2</v>
      </c>
      <c r="C24" s="119"/>
      <c r="D24" s="119"/>
      <c r="E24" s="119">
        <v>2</v>
      </c>
      <c r="F24" s="119"/>
      <c r="G24" s="119"/>
      <c r="H24" s="192" t="s">
        <v>85</v>
      </c>
      <c r="I24" s="194">
        <f>E24*'Rate Classifications'!R39</f>
        <v>0</v>
      </c>
      <c r="J24" s="119"/>
      <c r="L24" s="20"/>
      <c r="M24" s="20"/>
      <c r="N24" s="20"/>
      <c r="O24" s="459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</row>
    <row r="25" spans="1:46" ht="15.5" x14ac:dyDescent="0.35">
      <c r="A25" s="119"/>
      <c r="B25" s="119"/>
      <c r="C25" s="119"/>
      <c r="D25" s="119"/>
      <c r="E25" s="119"/>
      <c r="F25" s="119"/>
      <c r="G25" s="119"/>
      <c r="H25" s="192"/>
      <c r="I25" s="195"/>
      <c r="J25" s="119"/>
      <c r="L25" s="20"/>
      <c r="M25" s="20"/>
      <c r="N25" s="20"/>
      <c r="O25" s="459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</row>
    <row r="26" spans="1:46" ht="15.5" x14ac:dyDescent="0.35">
      <c r="A26" s="119" t="s">
        <v>582</v>
      </c>
      <c r="B26"/>
      <c r="C26" s="119"/>
      <c r="D26" s="119"/>
      <c r="E26" s="119" t="s">
        <v>68</v>
      </c>
      <c r="F26" s="119"/>
      <c r="G26" s="119"/>
      <c r="H26" s="192"/>
      <c r="I26" s="195"/>
      <c r="J26" s="119"/>
      <c r="L26" s="20"/>
      <c r="M26" s="20"/>
      <c r="N26" s="20"/>
      <c r="O26" s="459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</row>
    <row r="27" spans="1:46" ht="16" thickBot="1" x14ac:dyDescent="0.4">
      <c r="A27" s="119"/>
      <c r="B27" s="119" t="s">
        <v>2</v>
      </c>
      <c r="C27" s="119"/>
      <c r="D27" s="119"/>
      <c r="E27" s="119">
        <v>2</v>
      </c>
      <c r="F27" s="119"/>
      <c r="G27" s="119"/>
      <c r="H27" s="192" t="s">
        <v>85</v>
      </c>
      <c r="I27" s="325">
        <f>E27*'Rate Classifications'!T39</f>
        <v>0</v>
      </c>
      <c r="J27" s="119"/>
      <c r="L27" s="20"/>
      <c r="M27" s="20"/>
      <c r="N27" s="20"/>
      <c r="O27" s="459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</row>
    <row r="28" spans="1:46" ht="16" thickTop="1" x14ac:dyDescent="0.35">
      <c r="A28" s="119"/>
      <c r="B28" s="119"/>
      <c r="C28" s="119"/>
      <c r="D28" s="119"/>
      <c r="E28" s="119"/>
      <c r="F28" s="119"/>
      <c r="G28" s="119"/>
      <c r="H28" s="192"/>
      <c r="I28" s="195"/>
      <c r="J28" s="119"/>
      <c r="L28" s="20"/>
      <c r="M28" s="20"/>
      <c r="N28" s="20"/>
      <c r="O28" s="459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</row>
    <row r="29" spans="1:46" ht="15.5" x14ac:dyDescent="0.35">
      <c r="A29" s="119"/>
      <c r="B29" s="119"/>
      <c r="C29" s="119"/>
      <c r="D29" s="119"/>
      <c r="E29" s="119"/>
      <c r="F29" s="119"/>
      <c r="G29" s="119"/>
      <c r="H29" s="193" t="s">
        <v>14</v>
      </c>
      <c r="I29" s="196">
        <f>I12+I21+I24+I27</f>
        <v>0</v>
      </c>
      <c r="J29" s="119" t="s">
        <v>112</v>
      </c>
      <c r="L29" s="20"/>
      <c r="M29" s="20"/>
      <c r="N29" s="20"/>
      <c r="O29" s="459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</row>
    <row r="30" spans="1:46" ht="15.5" x14ac:dyDescent="0.35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L30" s="20"/>
      <c r="M30" s="20"/>
      <c r="N30" s="20"/>
      <c r="O30" s="459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</row>
    <row r="31" spans="1:46" ht="15.5" x14ac:dyDescent="0.35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L31" s="20"/>
      <c r="M31" s="20"/>
      <c r="N31" s="20"/>
      <c r="O31" s="459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</row>
    <row r="32" spans="1:46" ht="15.5" x14ac:dyDescent="0.35">
      <c r="A32" s="189" t="s">
        <v>577</v>
      </c>
      <c r="B32" s="190"/>
      <c r="C32" s="190"/>
      <c r="D32" s="190"/>
      <c r="E32" s="190"/>
      <c r="F32" s="191"/>
      <c r="G32" s="119"/>
      <c r="H32" s="119"/>
      <c r="I32" s="119"/>
      <c r="J32" s="119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</row>
    <row r="33" spans="1:46" ht="15.5" x14ac:dyDescent="0.35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</row>
    <row r="34" spans="1:46" ht="15.5" x14ac:dyDescent="0.35">
      <c r="A34" s="119" t="s">
        <v>588</v>
      </c>
      <c r="B34"/>
      <c r="C34" s="119"/>
      <c r="D34" s="119"/>
      <c r="E34" s="192" t="s">
        <v>68</v>
      </c>
      <c r="F34" s="119"/>
      <c r="G34" s="119"/>
      <c r="H34" s="119"/>
      <c r="I34" s="119"/>
      <c r="J34" s="119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</row>
    <row r="35" spans="1:46" ht="15.5" x14ac:dyDescent="0.35">
      <c r="A35" s="119"/>
      <c r="B35" s="119" t="s">
        <v>2</v>
      </c>
      <c r="C35" s="119"/>
      <c r="D35" s="119"/>
      <c r="E35" s="192">
        <v>4</v>
      </c>
      <c r="F35" s="119"/>
      <c r="G35" s="119"/>
      <c r="H35" s="192" t="s">
        <v>85</v>
      </c>
      <c r="I35" s="165">
        <f>E35*'Rate Classifications'!F39</f>
        <v>0</v>
      </c>
      <c r="J35" s="119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</row>
    <row r="36" spans="1:46" ht="15.5" x14ac:dyDescent="0.35">
      <c r="A36" s="119"/>
      <c r="B36" s="119"/>
      <c r="C36" s="119"/>
      <c r="D36" s="119"/>
      <c r="E36" s="192"/>
      <c r="F36" s="119"/>
      <c r="G36" s="119"/>
      <c r="H36" s="192"/>
      <c r="I36" s="119"/>
      <c r="J36" s="119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</row>
    <row r="37" spans="1:46" ht="15.5" x14ac:dyDescent="0.35">
      <c r="A37" s="119" t="s">
        <v>587</v>
      </c>
      <c r="B37"/>
      <c r="C37" s="119"/>
      <c r="D37" s="119"/>
      <c r="E37" s="192" t="s">
        <v>68</v>
      </c>
      <c r="F37" s="119"/>
      <c r="G37" s="119"/>
      <c r="H37" s="192"/>
      <c r="I37" s="119"/>
      <c r="J37" s="119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</row>
    <row r="38" spans="1:46" ht="15.5" x14ac:dyDescent="0.35">
      <c r="A38" s="119"/>
      <c r="B38" s="119" t="s">
        <v>2</v>
      </c>
      <c r="C38" s="119"/>
      <c r="D38" s="119"/>
      <c r="E38" s="192">
        <v>4</v>
      </c>
      <c r="F38" s="119"/>
      <c r="G38" s="119"/>
      <c r="H38" s="192" t="s">
        <v>85</v>
      </c>
      <c r="I38" s="165">
        <f>E38*'Rate Classifications'!H39</f>
        <v>0</v>
      </c>
      <c r="J38" s="119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</row>
    <row r="39" spans="1:46" ht="15.5" x14ac:dyDescent="0.35">
      <c r="A39" s="119"/>
      <c r="B39" s="119"/>
      <c r="C39" s="119"/>
      <c r="D39" s="119"/>
      <c r="E39" s="192"/>
      <c r="F39" s="119"/>
      <c r="G39" s="119"/>
      <c r="H39" s="192"/>
      <c r="I39" s="119"/>
      <c r="J39" s="119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</row>
    <row r="40" spans="1:46" ht="15.5" x14ac:dyDescent="0.35">
      <c r="A40" s="119" t="s">
        <v>579</v>
      </c>
      <c r="B40"/>
      <c r="C40" s="119"/>
      <c r="D40" s="119"/>
      <c r="E40" s="192" t="s">
        <v>68</v>
      </c>
      <c r="F40" s="119"/>
      <c r="G40" s="119"/>
      <c r="H40" s="192"/>
      <c r="I40" s="119"/>
      <c r="J40" s="119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</row>
    <row r="41" spans="1:46" ht="15.5" x14ac:dyDescent="0.35">
      <c r="A41" s="119"/>
      <c r="B41" s="119" t="s">
        <v>2</v>
      </c>
      <c r="C41" s="119"/>
      <c r="D41" s="119"/>
      <c r="E41" s="192">
        <v>1</v>
      </c>
      <c r="F41" s="119"/>
      <c r="G41" s="119"/>
      <c r="H41" s="192" t="s">
        <v>85</v>
      </c>
      <c r="I41" s="165">
        <f>E41*'Rate Classifications'!R39</f>
        <v>0</v>
      </c>
      <c r="J41" s="119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</row>
    <row r="42" spans="1:46" ht="15.5" x14ac:dyDescent="0.35">
      <c r="A42" s="119"/>
      <c r="B42" s="119"/>
      <c r="C42" s="119"/>
      <c r="D42" s="119"/>
      <c r="E42" s="192"/>
      <c r="F42" s="119"/>
      <c r="G42" s="119"/>
      <c r="H42" s="192"/>
      <c r="I42" s="119"/>
      <c r="J42" s="119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</row>
    <row r="43" spans="1:46" ht="15.5" x14ac:dyDescent="0.35">
      <c r="A43" s="119" t="s">
        <v>582</v>
      </c>
      <c r="B43"/>
      <c r="C43" s="119"/>
      <c r="D43" s="119"/>
      <c r="E43" s="192" t="s">
        <v>68</v>
      </c>
      <c r="F43" s="119"/>
      <c r="G43" s="119"/>
      <c r="H43" s="192"/>
      <c r="I43" s="119"/>
      <c r="J43" s="119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</row>
    <row r="44" spans="1:46" ht="15.5" x14ac:dyDescent="0.35">
      <c r="A44" s="119"/>
      <c r="B44" s="119" t="s">
        <v>583</v>
      </c>
      <c r="C44" s="119"/>
      <c r="D44" s="119"/>
      <c r="E44" s="192">
        <v>1</v>
      </c>
      <c r="F44" s="119"/>
      <c r="G44" s="119"/>
      <c r="H44" s="192" t="s">
        <v>85</v>
      </c>
      <c r="I44" s="165">
        <f>E44*'Rate Classifications'!T39</f>
        <v>0</v>
      </c>
      <c r="J44" s="119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</row>
    <row r="45" spans="1:46" ht="15.5" x14ac:dyDescent="0.35">
      <c r="A45" s="119"/>
      <c r="B45" s="119"/>
      <c r="C45" s="119"/>
      <c r="D45" s="119"/>
      <c r="E45" s="192"/>
      <c r="F45" s="119"/>
      <c r="G45" s="119"/>
      <c r="H45" s="192"/>
      <c r="I45" s="165"/>
      <c r="J45" s="119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</row>
    <row r="46" spans="1:46" ht="15.5" x14ac:dyDescent="0.35">
      <c r="A46" s="119" t="s">
        <v>591</v>
      </c>
      <c r="B46"/>
      <c r="C46" s="119"/>
      <c r="D46" s="119"/>
      <c r="E46" s="192" t="s">
        <v>92</v>
      </c>
      <c r="F46" s="119"/>
      <c r="G46" s="119"/>
      <c r="H46" s="192"/>
      <c r="I46" s="119"/>
      <c r="J46" s="119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</row>
    <row r="47" spans="1:46" ht="16" thickBot="1" x14ac:dyDescent="0.4">
      <c r="A47" s="119"/>
      <c r="B47" s="119" t="s">
        <v>583</v>
      </c>
      <c r="C47" s="119"/>
      <c r="D47" s="119"/>
      <c r="E47" s="400">
        <v>0</v>
      </c>
      <c r="F47" s="119"/>
      <c r="G47" s="119"/>
      <c r="H47" s="192" t="s">
        <v>85</v>
      </c>
      <c r="I47" s="324">
        <f>E47*'Rate Classifications'!F44</f>
        <v>0</v>
      </c>
      <c r="J47" s="119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</row>
    <row r="48" spans="1:46" ht="16" thickTop="1" x14ac:dyDescent="0.35">
      <c r="A48" s="119"/>
      <c r="B48" s="119"/>
      <c r="C48" s="119"/>
      <c r="D48" s="119"/>
      <c r="E48" s="119"/>
      <c r="F48" s="119"/>
      <c r="G48" s="119"/>
      <c r="H48" s="192"/>
      <c r="I48" s="119"/>
      <c r="J48" s="119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</row>
    <row r="49" spans="1:52" ht="15.5" x14ac:dyDescent="0.35">
      <c r="A49" s="119"/>
      <c r="B49" s="119"/>
      <c r="C49" s="119"/>
      <c r="D49" s="119"/>
      <c r="E49" s="119"/>
      <c r="F49" s="119"/>
      <c r="G49" s="119"/>
      <c r="H49" s="193" t="s">
        <v>14</v>
      </c>
      <c r="I49" s="166">
        <f>I35+I38+I41+I44+I47</f>
        <v>0</v>
      </c>
      <c r="J49" s="119" t="s">
        <v>93</v>
      </c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</row>
    <row r="50" spans="1:52" ht="15.5" x14ac:dyDescent="0.35">
      <c r="A50" s="119"/>
      <c r="B50" s="119"/>
      <c r="C50" s="119"/>
      <c r="D50" s="119"/>
      <c r="E50" s="119"/>
      <c r="F50" s="119"/>
      <c r="G50" s="119"/>
      <c r="H50" s="119"/>
      <c r="I50" s="119"/>
      <c r="J50" s="119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</row>
    <row r="51" spans="1:52" ht="15.5" x14ac:dyDescent="0.35">
      <c r="A51" s="119"/>
      <c r="B51" s="119"/>
      <c r="C51" s="119"/>
      <c r="D51" s="119"/>
      <c r="E51" s="119"/>
      <c r="F51" s="119"/>
      <c r="G51" s="119"/>
      <c r="H51" s="119"/>
      <c r="I51" s="119"/>
      <c r="J51" s="119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</row>
    <row r="52" spans="1:52" ht="15.5" x14ac:dyDescent="0.35">
      <c r="A52" s="119"/>
      <c r="B52" s="119"/>
      <c r="C52" s="119"/>
      <c r="D52" s="119"/>
      <c r="E52" s="119"/>
      <c r="F52" s="119"/>
      <c r="G52" s="119"/>
      <c r="H52" s="119"/>
      <c r="I52" s="119"/>
      <c r="J52" s="119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</row>
    <row r="53" spans="1:52" ht="15.5" x14ac:dyDescent="0.35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</row>
    <row r="54" spans="1:52" ht="15.5" x14ac:dyDescent="0.35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</row>
    <row r="55" spans="1:52" ht="15.5" x14ac:dyDescent="0.35">
      <c r="A55" s="674" t="s">
        <v>575</v>
      </c>
      <c r="B55" s="675"/>
      <c r="C55" s="675"/>
      <c r="D55" s="675"/>
      <c r="E55" s="675"/>
      <c r="F55" s="676"/>
      <c r="G55" s="119"/>
      <c r="H55" s="119"/>
      <c r="I55" s="119"/>
      <c r="J55" s="119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</row>
    <row r="56" spans="1:52" ht="15.5" x14ac:dyDescent="0.35">
      <c r="A56" s="119"/>
      <c r="B56" s="119"/>
      <c r="C56" s="119"/>
      <c r="D56" s="119"/>
      <c r="E56" s="119"/>
      <c r="F56" s="119"/>
      <c r="G56" s="119"/>
      <c r="H56" s="119"/>
      <c r="I56" s="119"/>
      <c r="J56" s="119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</row>
    <row r="57" spans="1:52" ht="15.5" x14ac:dyDescent="0.35">
      <c r="A57" s="119" t="s">
        <v>588</v>
      </c>
      <c r="B57"/>
      <c r="C57" s="119"/>
      <c r="D57" s="119"/>
      <c r="E57" s="192" t="s">
        <v>68</v>
      </c>
      <c r="F57" s="119"/>
      <c r="G57" s="119"/>
      <c r="H57" s="119"/>
      <c r="I57" s="119"/>
      <c r="J57" s="119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</row>
    <row r="58" spans="1:52" ht="15.5" x14ac:dyDescent="0.35">
      <c r="A58" s="119"/>
      <c r="B58" s="119" t="s">
        <v>2</v>
      </c>
      <c r="C58" s="119"/>
      <c r="D58" s="119"/>
      <c r="E58" s="192">
        <v>4</v>
      </c>
      <c r="F58" s="119"/>
      <c r="G58" s="119"/>
      <c r="H58" s="192" t="s">
        <v>85</v>
      </c>
      <c r="I58" s="165">
        <f>E58*'Rate Classifications'!F39</f>
        <v>0</v>
      </c>
      <c r="J58" s="119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</row>
    <row r="59" spans="1:52" ht="15.5" x14ac:dyDescent="0.35">
      <c r="A59" s="119"/>
      <c r="B59" s="119"/>
      <c r="C59" s="119"/>
      <c r="D59" s="119"/>
      <c r="E59" s="192"/>
      <c r="F59" s="119"/>
      <c r="G59" s="119"/>
      <c r="H59" s="192"/>
      <c r="I59" s="119"/>
      <c r="J59" s="119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</row>
    <row r="60" spans="1:52" ht="15.5" x14ac:dyDescent="0.35">
      <c r="A60" s="119" t="s">
        <v>587</v>
      </c>
      <c r="B60"/>
      <c r="C60" s="119"/>
      <c r="D60" s="119"/>
      <c r="E60" s="192"/>
      <c r="F60" s="119"/>
      <c r="G60" s="119"/>
      <c r="H60" s="192"/>
      <c r="I60" s="119"/>
      <c r="J60" s="119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</row>
    <row r="61" spans="1:52" ht="15.5" x14ac:dyDescent="0.35">
      <c r="A61" s="119"/>
      <c r="B61" s="119" t="s">
        <v>2</v>
      </c>
      <c r="C61" s="119"/>
      <c r="D61" s="119"/>
      <c r="E61" s="192">
        <v>4</v>
      </c>
      <c r="F61" s="119"/>
      <c r="G61" s="119"/>
      <c r="H61" s="192" t="s">
        <v>85</v>
      </c>
      <c r="I61" s="165">
        <f>E61*'Rate Classifications'!H39</f>
        <v>0</v>
      </c>
      <c r="J61" s="119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</row>
    <row r="62" spans="1:52" ht="15.5" x14ac:dyDescent="0.35">
      <c r="A62" s="119"/>
      <c r="B62" s="119"/>
      <c r="C62" s="119"/>
      <c r="D62" s="119"/>
      <c r="E62" s="192"/>
      <c r="F62" s="119"/>
      <c r="G62" s="119"/>
      <c r="H62" s="192"/>
      <c r="I62" s="119"/>
      <c r="J62" s="119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</row>
    <row r="63" spans="1:52" ht="15.5" x14ac:dyDescent="0.35">
      <c r="A63" s="119" t="s">
        <v>590</v>
      </c>
      <c r="B63"/>
      <c r="C63" s="119"/>
      <c r="D63" s="119"/>
      <c r="E63" s="192" t="s">
        <v>68</v>
      </c>
      <c r="F63" s="119"/>
      <c r="G63" s="119"/>
      <c r="H63" s="192"/>
      <c r="I63" s="119"/>
      <c r="J63" s="119"/>
      <c r="O63" s="15" t="s">
        <v>115</v>
      </c>
      <c r="P63" s="15"/>
      <c r="Q63" s="15" t="s">
        <v>116</v>
      </c>
      <c r="R63" s="23" t="s">
        <v>22</v>
      </c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</row>
    <row r="64" spans="1:52" ht="15.5" x14ac:dyDescent="0.35">
      <c r="A64" s="119"/>
      <c r="B64" s="119" t="s">
        <v>2</v>
      </c>
      <c r="C64" s="119"/>
      <c r="D64" s="119"/>
      <c r="E64" s="192">
        <v>1</v>
      </c>
      <c r="F64" s="119"/>
      <c r="G64" s="119"/>
      <c r="H64" s="192" t="s">
        <v>85</v>
      </c>
      <c r="I64" s="165">
        <f>E64*'Rate Classifications'!T39</f>
        <v>0</v>
      </c>
      <c r="J64" s="119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</row>
    <row r="65" spans="1:52" ht="15.5" x14ac:dyDescent="0.35">
      <c r="A65" s="119"/>
      <c r="B65" s="119"/>
      <c r="C65" s="119"/>
      <c r="D65" s="119"/>
      <c r="E65" s="192"/>
      <c r="F65" s="119"/>
      <c r="G65" s="119"/>
      <c r="H65" s="192"/>
      <c r="I65" s="119"/>
      <c r="J65" s="119"/>
      <c r="L65" s="9" t="s">
        <v>374</v>
      </c>
      <c r="O65" s="44">
        <f>I29</f>
        <v>0</v>
      </c>
      <c r="P65" s="9" t="s">
        <v>112</v>
      </c>
      <c r="Q65" s="186">
        <f>IF('TC 66-204 page 4'!U55&gt;0,1,0)</f>
        <v>0</v>
      </c>
      <c r="R65" s="44">
        <f t="shared" ref="R65:R71" si="0">O65*Q65</f>
        <v>0</v>
      </c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</row>
    <row r="66" spans="1:52" ht="15.5" x14ac:dyDescent="0.35">
      <c r="A66" s="119" t="s">
        <v>589</v>
      </c>
      <c r="B66"/>
      <c r="C66" s="119"/>
      <c r="D66" s="119"/>
      <c r="E66" s="192" t="s">
        <v>68</v>
      </c>
      <c r="F66" s="119" t="s">
        <v>94</v>
      </c>
      <c r="G66" s="119"/>
      <c r="H66" s="192"/>
      <c r="I66" s="119"/>
      <c r="J66" s="119"/>
      <c r="L66" s="9" t="s">
        <v>375</v>
      </c>
      <c r="O66" s="44">
        <f>I49</f>
        <v>0</v>
      </c>
      <c r="P66" s="9" t="s">
        <v>93</v>
      </c>
      <c r="Q66" s="186">
        <f>IF('TC 66-204 page 4'!U$57&gt;0,'TC 66-204 page 4'!U$57,0)</f>
        <v>0</v>
      </c>
      <c r="R66" s="44">
        <f t="shared" si="0"/>
        <v>0</v>
      </c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</row>
    <row r="67" spans="1:52" ht="16" thickBot="1" x14ac:dyDescent="0.4">
      <c r="A67" s="119"/>
      <c r="B67" s="119" t="s">
        <v>2</v>
      </c>
      <c r="C67" s="119"/>
      <c r="D67" s="119"/>
      <c r="E67" s="192">
        <v>20</v>
      </c>
      <c r="F67" s="119"/>
      <c r="G67" s="119"/>
      <c r="H67" s="192" t="s">
        <v>85</v>
      </c>
      <c r="I67" s="324">
        <f>E67*'Rate Classifications'!L39</f>
        <v>0</v>
      </c>
      <c r="J67" s="119"/>
      <c r="L67" s="9" t="s">
        <v>376</v>
      </c>
      <c r="O67" s="44">
        <f>I69</f>
        <v>0</v>
      </c>
      <c r="P67" s="9" t="s">
        <v>93</v>
      </c>
      <c r="Q67" s="186">
        <f>IF('TC 66-204 page 4'!U$59&gt;0,'TC 66-204 page 4'!U$59,0)</f>
        <v>0</v>
      </c>
      <c r="R67" s="44">
        <f t="shared" si="0"/>
        <v>0</v>
      </c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</row>
    <row r="68" spans="1:52" ht="16" thickTop="1" x14ac:dyDescent="0.35">
      <c r="A68" s="119"/>
      <c r="B68" s="119"/>
      <c r="C68" s="119"/>
      <c r="D68" s="119"/>
      <c r="E68" s="119"/>
      <c r="F68" s="119"/>
      <c r="G68" s="119"/>
      <c r="H68" s="192"/>
      <c r="I68" s="119"/>
      <c r="J68" s="119"/>
      <c r="L68" s="9" t="s">
        <v>377</v>
      </c>
      <c r="O68" s="44">
        <f>I89</f>
        <v>0</v>
      </c>
      <c r="P68" s="9" t="s">
        <v>93</v>
      </c>
      <c r="Q68" s="186">
        <f>IF('TC 66-204 page 4'!U$61&gt;0,'TC 66-204 page 4'!U$61,0)</f>
        <v>0</v>
      </c>
      <c r="R68" s="44">
        <f t="shared" si="0"/>
        <v>0</v>
      </c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</row>
    <row r="69" spans="1:52" ht="15.5" x14ac:dyDescent="0.35">
      <c r="A69" s="119"/>
      <c r="B69" s="119"/>
      <c r="C69" s="119"/>
      <c r="D69" s="119"/>
      <c r="E69" s="119"/>
      <c r="F69" s="119"/>
      <c r="G69" s="119"/>
      <c r="H69" s="193" t="s">
        <v>14</v>
      </c>
      <c r="I69" s="166">
        <f>IF(I58=0,0,I58+I61+I64+I67)</f>
        <v>0</v>
      </c>
      <c r="J69" s="119" t="s">
        <v>93</v>
      </c>
      <c r="L69" s="9" t="s">
        <v>372</v>
      </c>
      <c r="O69" s="44">
        <f>I99</f>
        <v>0</v>
      </c>
      <c r="P69" s="9" t="s">
        <v>123</v>
      </c>
      <c r="Q69" s="186">
        <f>IF('TC 66-204 page 4'!U$63&gt;0,'TC 66-204 page 4'!U$63,0)</f>
        <v>0</v>
      </c>
      <c r="R69" s="44">
        <f t="shared" si="0"/>
        <v>0</v>
      </c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</row>
    <row r="70" spans="1:52" ht="15.5" x14ac:dyDescent="0.35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L70" s="9" t="s">
        <v>373</v>
      </c>
      <c r="O70" s="44">
        <f>I134</f>
        <v>0</v>
      </c>
      <c r="P70" s="9" t="s">
        <v>112</v>
      </c>
      <c r="Q70" s="186">
        <f>IF('TC 66-204 page 4'!U65&gt;0,1,0)</f>
        <v>0</v>
      </c>
      <c r="R70" s="44">
        <f t="shared" si="0"/>
        <v>0</v>
      </c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</row>
    <row r="71" spans="1:52" ht="15.5" x14ac:dyDescent="0.35">
      <c r="A71" s="119"/>
      <c r="B71" s="119"/>
      <c r="C71" s="119"/>
      <c r="D71" s="119"/>
      <c r="E71" s="119"/>
      <c r="F71" s="119"/>
      <c r="G71" s="119"/>
      <c r="H71" s="167"/>
      <c r="I71" s="168"/>
      <c r="J71" s="119"/>
      <c r="L71" s="9" t="s">
        <v>378</v>
      </c>
      <c r="O71" s="44">
        <f>I145</f>
        <v>0</v>
      </c>
      <c r="P71" s="9" t="s">
        <v>196</v>
      </c>
      <c r="Q71" s="186">
        <f>IF('TC 66-204 page 4'!U$67&gt;0,'TC 66-204 page 4'!U$67,0)</f>
        <v>0</v>
      </c>
      <c r="R71" s="44">
        <f t="shared" si="0"/>
        <v>0</v>
      </c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</row>
    <row r="72" spans="1:52" ht="15.5" x14ac:dyDescent="0.35">
      <c r="A72" s="674" t="s">
        <v>578</v>
      </c>
      <c r="B72" s="675"/>
      <c r="C72" s="675"/>
      <c r="D72" s="675"/>
      <c r="E72" s="675"/>
      <c r="F72" s="675"/>
      <c r="G72" s="675"/>
      <c r="H72" s="675"/>
      <c r="I72" s="676"/>
      <c r="J72" s="119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</row>
    <row r="73" spans="1:52" ht="15.5" x14ac:dyDescent="0.35">
      <c r="A73" s="119"/>
      <c r="B73" s="119"/>
      <c r="C73" s="119"/>
      <c r="D73" s="119"/>
      <c r="E73" s="119"/>
      <c r="F73" s="119"/>
      <c r="G73" s="119"/>
      <c r="H73" s="119"/>
      <c r="I73" s="119"/>
      <c r="J73" s="119"/>
      <c r="Q73" s="9" t="s">
        <v>118</v>
      </c>
      <c r="R73" s="44">
        <f>SUM(R65:R71)</f>
        <v>0</v>
      </c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</row>
    <row r="74" spans="1:52" ht="15.5" x14ac:dyDescent="0.35">
      <c r="A74" s="119" t="s">
        <v>588</v>
      </c>
      <c r="B74"/>
      <c r="C74" s="119"/>
      <c r="D74" s="119"/>
      <c r="E74" s="192" t="s">
        <v>68</v>
      </c>
      <c r="F74" s="119"/>
      <c r="G74" s="119"/>
      <c r="H74" s="119"/>
      <c r="I74" s="119"/>
      <c r="J74" s="119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</row>
    <row r="75" spans="1:52" ht="15.5" x14ac:dyDescent="0.35">
      <c r="A75" s="119"/>
      <c r="B75" s="119" t="s">
        <v>2</v>
      </c>
      <c r="C75" s="119"/>
      <c r="D75" s="119"/>
      <c r="E75" s="192">
        <v>8</v>
      </c>
      <c r="F75" s="119"/>
      <c r="G75" s="119"/>
      <c r="H75" s="192" t="s">
        <v>85</v>
      </c>
      <c r="I75" s="194">
        <f>E75*'Rate Classifications'!F39</f>
        <v>0</v>
      </c>
      <c r="J75" s="119"/>
      <c r="P75" s="364" t="s">
        <v>122</v>
      </c>
      <c r="Q75" s="170"/>
      <c r="R75" s="138">
        <f>Drilling!U115+Testing!V56+R73+'Additional Items'!V34</f>
        <v>0</v>
      </c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</row>
    <row r="76" spans="1:52" ht="15.5" x14ac:dyDescent="0.35">
      <c r="A76" s="119"/>
      <c r="B76" s="119"/>
      <c r="C76" s="119"/>
      <c r="D76" s="119"/>
      <c r="E76" s="192"/>
      <c r="F76" s="119"/>
      <c r="G76" s="119"/>
      <c r="H76" s="192"/>
      <c r="I76" s="195"/>
      <c r="J76" s="119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</row>
    <row r="77" spans="1:52" ht="15.5" x14ac:dyDescent="0.35">
      <c r="A77" s="119" t="s">
        <v>587</v>
      </c>
      <c r="B77"/>
      <c r="C77" s="119"/>
      <c r="D77" s="119"/>
      <c r="E77" s="192"/>
      <c r="F77" s="119"/>
      <c r="G77" s="119"/>
      <c r="H77" s="192"/>
      <c r="I77" s="195"/>
      <c r="J77" s="119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</row>
    <row r="78" spans="1:52" ht="15.5" x14ac:dyDescent="0.35">
      <c r="A78" s="119"/>
      <c r="B78" s="119" t="s">
        <v>2</v>
      </c>
      <c r="C78" s="119"/>
      <c r="D78" s="119"/>
      <c r="E78" s="192">
        <v>8</v>
      </c>
      <c r="F78" s="119"/>
      <c r="G78" s="119"/>
      <c r="H78" s="192" t="s">
        <v>85</v>
      </c>
      <c r="I78" s="194">
        <f>E78*'Rate Classifications'!H39</f>
        <v>0</v>
      </c>
      <c r="J78" s="119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</row>
    <row r="79" spans="1:52" ht="15.5" x14ac:dyDescent="0.35">
      <c r="A79" s="119"/>
      <c r="B79" s="119"/>
      <c r="C79" s="119"/>
      <c r="D79" s="119"/>
      <c r="E79" s="192"/>
      <c r="F79" s="119"/>
      <c r="G79" s="119"/>
      <c r="H79" s="192"/>
      <c r="I79" s="195"/>
      <c r="J79" s="119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</row>
    <row r="80" spans="1:52" ht="16" thickBot="1" x14ac:dyDescent="0.4">
      <c r="A80" s="119" t="s">
        <v>586</v>
      </c>
      <c r="B80"/>
      <c r="C80" s="119"/>
      <c r="D80" s="119"/>
      <c r="E80" s="192" t="s">
        <v>92</v>
      </c>
      <c r="F80" s="119"/>
      <c r="G80" s="119"/>
      <c r="H80" s="192"/>
      <c r="I80" s="195"/>
      <c r="J80" s="119"/>
      <c r="N80" s="140" t="s">
        <v>166</v>
      </c>
      <c r="O80" s="672"/>
      <c r="P80" s="672"/>
      <c r="Q80" s="672"/>
      <c r="R80" s="672"/>
      <c r="S80" s="672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</row>
    <row r="81" spans="1:52" ht="15.5" x14ac:dyDescent="0.35">
      <c r="A81" s="119"/>
      <c r="B81" s="119" t="s">
        <v>145</v>
      </c>
      <c r="C81" s="119"/>
      <c r="D81" s="119"/>
      <c r="E81" s="400">
        <v>0</v>
      </c>
      <c r="F81" s="119"/>
      <c r="G81" s="119"/>
      <c r="H81" s="192" t="s">
        <v>85</v>
      </c>
      <c r="I81" s="194">
        <f>E81*'Rate Classifications'!F44</f>
        <v>0</v>
      </c>
      <c r="J81" s="119"/>
      <c r="N81" s="8"/>
      <c r="O81" s="8"/>
      <c r="P81" s="8"/>
      <c r="Q81" s="8"/>
      <c r="R81" s="8"/>
      <c r="S81" s="8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</row>
    <row r="82" spans="1:52" ht="16" thickBot="1" x14ac:dyDescent="0.4">
      <c r="A82" s="119"/>
      <c r="B82" s="119"/>
      <c r="C82" s="119"/>
      <c r="D82" s="119"/>
      <c r="E82" s="192"/>
      <c r="F82" s="119"/>
      <c r="G82" s="119"/>
      <c r="H82" s="192"/>
      <c r="I82" s="195"/>
      <c r="J82" s="119"/>
      <c r="N82" s="140" t="s">
        <v>167</v>
      </c>
      <c r="O82" s="672"/>
      <c r="P82" s="672"/>
      <c r="Q82" s="672"/>
      <c r="R82" s="672"/>
      <c r="S82" s="672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</row>
    <row r="83" spans="1:52" ht="16" thickBot="1" x14ac:dyDescent="0.4">
      <c r="A83" s="119" t="s">
        <v>585</v>
      </c>
      <c r="B83"/>
      <c r="C83" s="119"/>
      <c r="D83" s="119"/>
      <c r="E83" s="192" t="s">
        <v>68</v>
      </c>
      <c r="F83" s="119"/>
      <c r="G83" s="119"/>
      <c r="H83" s="192"/>
      <c r="I83" s="195"/>
      <c r="J83" s="119"/>
      <c r="N83" s="139" t="s">
        <v>168</v>
      </c>
      <c r="O83" s="673"/>
      <c r="P83" s="673"/>
      <c r="Q83" s="673"/>
      <c r="R83" s="673"/>
      <c r="S83" s="673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</row>
    <row r="84" spans="1:52" ht="15.5" x14ac:dyDescent="0.35">
      <c r="A84" s="119"/>
      <c r="B84" s="119" t="s">
        <v>583</v>
      </c>
      <c r="C84" s="119"/>
      <c r="D84" s="119"/>
      <c r="E84" s="192">
        <v>2</v>
      </c>
      <c r="F84" s="119"/>
      <c r="G84" s="119"/>
      <c r="H84" s="192" t="s">
        <v>85</v>
      </c>
      <c r="I84" s="194">
        <f>E84*'Rate Classifications'!R39</f>
        <v>0</v>
      </c>
      <c r="J84" s="119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</row>
    <row r="85" spans="1:52" ht="15.5" x14ac:dyDescent="0.35">
      <c r="A85" s="119"/>
      <c r="B85" s="119"/>
      <c r="C85" s="119"/>
      <c r="D85" s="119"/>
      <c r="E85" s="192"/>
      <c r="F85" s="119"/>
      <c r="G85" s="119"/>
      <c r="H85" s="192"/>
      <c r="I85" s="195"/>
      <c r="J85" s="119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</row>
    <row r="86" spans="1:52" ht="15.5" x14ac:dyDescent="0.35">
      <c r="A86" s="119" t="s">
        <v>582</v>
      </c>
      <c r="B86"/>
      <c r="C86" s="119"/>
      <c r="D86" s="119"/>
      <c r="E86" s="192" t="s">
        <v>68</v>
      </c>
      <c r="F86" s="119"/>
      <c r="G86" s="119"/>
      <c r="H86" s="192"/>
      <c r="I86" s="195"/>
      <c r="J86" s="119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</row>
    <row r="87" spans="1:52" ht="16" thickBot="1" x14ac:dyDescent="0.4">
      <c r="A87" s="119"/>
      <c r="B87" s="119" t="s">
        <v>2</v>
      </c>
      <c r="C87" s="119"/>
      <c r="D87" s="119"/>
      <c r="E87" s="192">
        <v>2</v>
      </c>
      <c r="F87" s="119"/>
      <c r="G87" s="119"/>
      <c r="H87" s="192" t="s">
        <v>85</v>
      </c>
      <c r="I87" s="325">
        <f>E87*'Rate Classifications'!T39</f>
        <v>0</v>
      </c>
      <c r="J87" s="119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</row>
    <row r="88" spans="1:52" ht="16.5" thickTop="1" thickBot="1" x14ac:dyDescent="0.4">
      <c r="A88" s="119"/>
      <c r="B88" s="119"/>
      <c r="C88" s="119"/>
      <c r="D88" s="119"/>
      <c r="E88" s="119"/>
      <c r="F88" s="119"/>
      <c r="G88" s="119"/>
      <c r="H88" s="192"/>
      <c r="I88" s="195"/>
      <c r="J88" s="119"/>
      <c r="N88" s="140" t="s">
        <v>194</v>
      </c>
      <c r="O88" s="140"/>
      <c r="P88" s="140"/>
      <c r="Q88" s="672"/>
      <c r="R88" s="672"/>
      <c r="S88" s="672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</row>
    <row r="89" spans="1:52" ht="15.5" x14ac:dyDescent="0.35">
      <c r="A89" s="119"/>
      <c r="B89" s="119"/>
      <c r="C89" s="119"/>
      <c r="D89" s="119"/>
      <c r="E89" s="119"/>
      <c r="F89" s="119"/>
      <c r="G89" s="119"/>
      <c r="H89" s="193" t="s">
        <v>14</v>
      </c>
      <c r="I89" s="196">
        <f>I75+I78+I81+I84+I87</f>
        <v>0</v>
      </c>
      <c r="J89" s="119" t="s">
        <v>93</v>
      </c>
      <c r="N89" s="8"/>
      <c r="O89" s="8"/>
      <c r="P89" s="8"/>
      <c r="Q89" s="8"/>
      <c r="R89" s="8"/>
      <c r="S89" s="8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</row>
    <row r="90" spans="1:52" ht="16" thickBot="1" x14ac:dyDescent="0.4">
      <c r="A90" s="119"/>
      <c r="B90" s="119"/>
      <c r="C90" s="119"/>
      <c r="D90" s="119"/>
      <c r="E90" s="119"/>
      <c r="F90" s="119"/>
      <c r="G90" s="119"/>
      <c r="H90" s="192"/>
      <c r="I90" s="195"/>
      <c r="J90" s="119"/>
      <c r="N90" s="140" t="s">
        <v>167</v>
      </c>
      <c r="O90" s="672"/>
      <c r="P90" s="672"/>
      <c r="Q90" s="672"/>
      <c r="R90" s="672"/>
      <c r="S90" s="67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</row>
    <row r="91" spans="1:52" ht="16" thickBot="1" x14ac:dyDescent="0.4">
      <c r="A91" s="119"/>
      <c r="B91" s="119"/>
      <c r="C91" s="119"/>
      <c r="D91" s="119"/>
      <c r="E91" s="119"/>
      <c r="F91" s="119"/>
      <c r="G91" s="119"/>
      <c r="H91" s="192"/>
      <c r="I91" s="195"/>
      <c r="J91" s="119"/>
      <c r="N91" s="139" t="s">
        <v>168</v>
      </c>
      <c r="O91" s="673"/>
      <c r="P91" s="673"/>
      <c r="Q91" s="673"/>
      <c r="R91" s="673"/>
      <c r="S91" s="673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</row>
    <row r="92" spans="1:52" ht="15" customHeight="1" x14ac:dyDescent="0.35">
      <c r="A92" s="674" t="s">
        <v>576</v>
      </c>
      <c r="B92" s="675"/>
      <c r="C92" s="675"/>
      <c r="D92" s="675"/>
      <c r="E92" s="675"/>
      <c r="F92" s="676"/>
      <c r="G92" s="119"/>
      <c r="H92" s="192"/>
      <c r="I92" s="195"/>
      <c r="J92" s="119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</row>
    <row r="93" spans="1:52" ht="15.5" x14ac:dyDescent="0.35">
      <c r="B93" s="119"/>
      <c r="C93" s="119"/>
      <c r="D93" s="119"/>
      <c r="E93" s="119"/>
      <c r="F93" s="119"/>
      <c r="G93" s="119"/>
      <c r="H93" s="192"/>
      <c r="I93" s="195"/>
      <c r="J93" s="119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</row>
    <row r="94" spans="1:52" ht="15.5" x14ac:dyDescent="0.35">
      <c r="A94" s="119" t="s">
        <v>584</v>
      </c>
      <c r="B94"/>
      <c r="C94" s="119"/>
      <c r="D94" s="119"/>
      <c r="E94" s="192" t="s">
        <v>77</v>
      </c>
      <c r="F94" s="192" t="s">
        <v>78</v>
      </c>
      <c r="G94" s="119"/>
      <c r="H94" s="192"/>
      <c r="I94" s="195"/>
      <c r="J94" s="119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</row>
    <row r="95" spans="1:52" ht="15.5" x14ac:dyDescent="0.35">
      <c r="A95" s="119"/>
      <c r="B95" s="119" t="s">
        <v>2</v>
      </c>
      <c r="C95" s="119"/>
      <c r="D95" s="119"/>
      <c r="E95" s="192">
        <v>7</v>
      </c>
      <c r="F95" s="192">
        <v>1</v>
      </c>
      <c r="G95" s="119"/>
      <c r="H95" s="192" t="s">
        <v>85</v>
      </c>
      <c r="I95" s="194">
        <f>F95*E95*'Rate Classifications'!R39</f>
        <v>0</v>
      </c>
      <c r="J95" s="119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</row>
    <row r="96" spans="1:52" ht="15.5" x14ac:dyDescent="0.35">
      <c r="A96" s="119"/>
      <c r="B96" s="119"/>
      <c r="C96" s="119"/>
      <c r="D96" s="119"/>
      <c r="E96" s="192"/>
      <c r="F96" s="192"/>
      <c r="G96" s="119"/>
      <c r="H96" s="192"/>
      <c r="I96" s="195"/>
      <c r="J96" s="119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</row>
    <row r="97" spans="1:52" ht="15.5" x14ac:dyDescent="0.35">
      <c r="A97" s="119" t="s">
        <v>587</v>
      </c>
      <c r="B97"/>
      <c r="C97" s="119"/>
      <c r="D97" s="119"/>
      <c r="E97" s="192" t="s">
        <v>77</v>
      </c>
      <c r="F97" s="192" t="s">
        <v>78</v>
      </c>
      <c r="G97" s="119"/>
      <c r="H97" s="192"/>
      <c r="I97" s="195"/>
      <c r="J97" s="119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</row>
    <row r="98" spans="1:52" ht="15.5" x14ac:dyDescent="0.35">
      <c r="A98" s="119"/>
      <c r="B98" s="119" t="s">
        <v>2</v>
      </c>
      <c r="C98" s="119"/>
      <c r="D98" s="119"/>
      <c r="E98" s="192">
        <v>1</v>
      </c>
      <c r="F98" s="192">
        <v>1</v>
      </c>
      <c r="G98" s="119"/>
      <c r="H98" s="192" t="s">
        <v>85</v>
      </c>
      <c r="I98" s="194">
        <f>'Rate Classifications'!H39*E98*F98</f>
        <v>0</v>
      </c>
      <c r="J98" s="119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</row>
    <row r="99" spans="1:52" ht="15.5" x14ac:dyDescent="0.35">
      <c r="A99" s="119"/>
      <c r="B99" s="119"/>
      <c r="C99" s="119"/>
      <c r="D99" s="119"/>
      <c r="E99" s="119"/>
      <c r="F99" s="119"/>
      <c r="G99" s="119"/>
      <c r="H99" s="193" t="s">
        <v>14</v>
      </c>
      <c r="I99" s="196">
        <f>I95+I98</f>
        <v>0</v>
      </c>
      <c r="J99" s="119" t="s">
        <v>161</v>
      </c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</row>
    <row r="100" spans="1:52" ht="15.5" x14ac:dyDescent="0.35">
      <c r="A100" s="119"/>
      <c r="B100" s="119"/>
      <c r="C100" s="119"/>
      <c r="D100" s="119"/>
      <c r="E100" s="119"/>
      <c r="F100" s="119"/>
      <c r="G100" s="119"/>
      <c r="H100" s="119"/>
      <c r="I100" s="195"/>
      <c r="J100" s="119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</row>
    <row r="101" spans="1:52" ht="15.5" x14ac:dyDescent="0.35">
      <c r="A101" s="119"/>
      <c r="B101" s="119"/>
      <c r="C101" s="119"/>
      <c r="D101" s="119"/>
      <c r="E101" s="119"/>
      <c r="F101" s="119"/>
      <c r="G101" s="119"/>
      <c r="H101" s="119"/>
      <c r="I101" s="119"/>
      <c r="J101" s="119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</row>
    <row r="102" spans="1:52" ht="15.5" x14ac:dyDescent="0.35">
      <c r="A102" s="674" t="s">
        <v>592</v>
      </c>
      <c r="B102" s="675"/>
      <c r="C102" s="675"/>
      <c r="D102" s="675"/>
      <c r="E102" s="675"/>
      <c r="F102" s="676"/>
      <c r="G102" s="119"/>
      <c r="H102" s="119"/>
      <c r="I102" s="119"/>
      <c r="J102" s="119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</row>
    <row r="103" spans="1:52" ht="15.5" x14ac:dyDescent="0.35">
      <c r="A103" s="119"/>
      <c r="B103" s="119"/>
      <c r="C103" s="119"/>
      <c r="D103" s="119"/>
      <c r="E103" s="119"/>
      <c r="F103" s="119"/>
      <c r="G103" s="119"/>
      <c r="H103" s="192" t="s">
        <v>68</v>
      </c>
      <c r="I103" s="119"/>
      <c r="J103" s="119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</row>
    <row r="104" spans="1:52" ht="15.5" x14ac:dyDescent="0.35">
      <c r="A104" s="119" t="s">
        <v>581</v>
      </c>
      <c r="C104" s="119"/>
      <c r="D104" s="119"/>
      <c r="E104" s="119"/>
      <c r="F104" s="119"/>
      <c r="G104" s="119"/>
      <c r="H104" s="326"/>
      <c r="I104" s="119"/>
      <c r="J104" s="119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</row>
    <row r="105" spans="1:52" ht="15.5" x14ac:dyDescent="0.35">
      <c r="A105" s="119"/>
      <c r="B105" s="119" t="s">
        <v>2</v>
      </c>
      <c r="C105" s="119"/>
      <c r="D105" s="119" t="s">
        <v>97</v>
      </c>
      <c r="E105" s="119"/>
      <c r="F105" s="119"/>
      <c r="G105" s="119"/>
      <c r="H105" s="400"/>
      <c r="I105" s="119"/>
      <c r="J105" s="119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</row>
    <row r="106" spans="1:52" ht="15.5" x14ac:dyDescent="0.35">
      <c r="A106" s="119"/>
      <c r="B106" s="119"/>
      <c r="C106" s="119"/>
      <c r="D106" s="119" t="s">
        <v>98</v>
      </c>
      <c r="E106" s="119"/>
      <c r="F106" s="119"/>
      <c r="G106" s="119"/>
      <c r="H106" s="400">
        <v>100</v>
      </c>
      <c r="I106" s="119"/>
      <c r="J106" s="9" t="s">
        <v>673</v>
      </c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</row>
    <row r="107" spans="1:52" ht="15.5" x14ac:dyDescent="0.35">
      <c r="A107" s="119"/>
      <c r="B107" s="119"/>
      <c r="C107" s="119"/>
      <c r="D107" s="119"/>
      <c r="E107" s="119" t="s">
        <v>195</v>
      </c>
      <c r="F107" s="119"/>
      <c r="G107" s="119"/>
      <c r="H107" s="400"/>
      <c r="I107" s="119"/>
      <c r="J107" s="9" t="s">
        <v>674</v>
      </c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</row>
    <row r="108" spans="1:52" ht="15.5" x14ac:dyDescent="0.35">
      <c r="A108" s="119"/>
      <c r="B108" s="119"/>
      <c r="C108" s="119"/>
      <c r="D108" s="119" t="s">
        <v>99</v>
      </c>
      <c r="E108" s="119"/>
      <c r="F108" s="119"/>
      <c r="G108" s="119"/>
      <c r="H108" s="400">
        <v>8</v>
      </c>
      <c r="I108" s="119"/>
      <c r="J108" s="9" t="s">
        <v>675</v>
      </c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</row>
    <row r="109" spans="1:52" ht="15.5" x14ac:dyDescent="0.35">
      <c r="A109" s="119"/>
      <c r="B109" s="119"/>
      <c r="C109" s="119"/>
      <c r="D109" s="119"/>
      <c r="E109" s="119"/>
      <c r="F109" s="119"/>
      <c r="G109" s="119"/>
      <c r="H109" s="400"/>
      <c r="I109" s="119"/>
      <c r="J109" s="9" t="s">
        <v>676</v>
      </c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</row>
    <row r="110" spans="1:52" ht="15.5" x14ac:dyDescent="0.35">
      <c r="A110" s="119"/>
      <c r="B110" s="119" t="s">
        <v>593</v>
      </c>
      <c r="C110" s="119"/>
      <c r="D110" s="119" t="s">
        <v>137</v>
      </c>
      <c r="E110" s="119"/>
      <c r="F110" s="119"/>
      <c r="G110" s="119"/>
      <c r="H110" s="400"/>
      <c r="I110" s="119"/>
      <c r="J110" s="9" t="s">
        <v>677</v>
      </c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</row>
    <row r="111" spans="1:52" ht="15.5" x14ac:dyDescent="0.35">
      <c r="A111" s="119"/>
      <c r="B111" s="119"/>
      <c r="C111" s="119"/>
      <c r="D111" s="119"/>
      <c r="E111" s="119" t="s">
        <v>95</v>
      </c>
      <c r="F111" s="119"/>
      <c r="G111" s="119"/>
      <c r="H111" s="400"/>
      <c r="I111" s="119"/>
      <c r="J111" s="50" t="s">
        <v>678</v>
      </c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</row>
    <row r="112" spans="1:52" ht="15.5" x14ac:dyDescent="0.35">
      <c r="A112" s="119"/>
      <c r="B112" s="119"/>
      <c r="C112" s="119"/>
      <c r="D112" s="119" t="s">
        <v>100</v>
      </c>
      <c r="E112" s="119"/>
      <c r="F112" s="119"/>
      <c r="G112" s="119"/>
      <c r="H112" s="400"/>
      <c r="I112" s="119"/>
      <c r="J112" s="119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</row>
    <row r="113" spans="1:52" ht="15.5" x14ac:dyDescent="0.35">
      <c r="A113" s="119"/>
      <c r="B113" s="119"/>
      <c r="C113" s="119"/>
      <c r="D113" s="119"/>
      <c r="E113" s="119"/>
      <c r="F113" s="119"/>
      <c r="G113" s="119"/>
      <c r="H113" s="400"/>
      <c r="I113" s="119"/>
      <c r="J113" s="119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</row>
    <row r="114" spans="1:52" ht="15.5" x14ac:dyDescent="0.35">
      <c r="A114" s="119"/>
      <c r="B114" s="119" t="s">
        <v>594</v>
      </c>
      <c r="C114" s="119"/>
      <c r="D114" s="119" t="s">
        <v>96</v>
      </c>
      <c r="E114" s="119"/>
      <c r="F114" s="119"/>
      <c r="G114" s="119"/>
      <c r="H114" s="400">
        <v>8</v>
      </c>
      <c r="I114" s="119"/>
      <c r="J114" s="119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</row>
    <row r="115" spans="1:52" ht="15.5" x14ac:dyDescent="0.35">
      <c r="A115" s="119"/>
      <c r="B115" s="119"/>
      <c r="C115" s="119"/>
      <c r="D115" s="119" t="s">
        <v>190</v>
      </c>
      <c r="E115" s="119"/>
      <c r="F115" s="119"/>
      <c r="G115" s="119"/>
      <c r="H115" s="400">
        <v>140</v>
      </c>
      <c r="I115" s="119"/>
      <c r="J115" s="119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</row>
    <row r="116" spans="1:52" ht="15.5" x14ac:dyDescent="0.35">
      <c r="A116" s="119"/>
      <c r="B116" s="119"/>
      <c r="C116" s="119"/>
      <c r="D116" s="119"/>
      <c r="E116" s="119"/>
      <c r="F116" s="119"/>
      <c r="G116" s="119"/>
      <c r="H116" s="192"/>
      <c r="I116" s="119"/>
      <c r="J116" s="119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</row>
    <row r="117" spans="1:52" ht="15.5" x14ac:dyDescent="0.35">
      <c r="A117" s="119"/>
      <c r="B117" s="119"/>
      <c r="C117" s="119"/>
      <c r="D117" s="119"/>
      <c r="E117" s="119"/>
      <c r="F117" s="119"/>
      <c r="G117" s="119" t="s">
        <v>84</v>
      </c>
      <c r="H117" s="361">
        <f>SUM(H105:H115)</f>
        <v>256</v>
      </c>
      <c r="I117" s="119"/>
      <c r="J117" s="119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</row>
    <row r="118" spans="1:52" ht="15.5" x14ac:dyDescent="0.35">
      <c r="A118" s="119"/>
      <c r="B118" s="119"/>
      <c r="C118" s="119"/>
      <c r="D118" s="119"/>
      <c r="E118" s="119"/>
      <c r="F118" s="119"/>
      <c r="G118" s="119"/>
      <c r="H118" s="192"/>
      <c r="I118" s="119"/>
      <c r="J118" s="119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</row>
    <row r="119" spans="1:52" ht="15.5" x14ac:dyDescent="0.35">
      <c r="A119" s="119"/>
      <c r="B119" s="119"/>
      <c r="C119" s="119"/>
      <c r="D119" s="119"/>
      <c r="E119" s="119"/>
      <c r="F119" s="119"/>
      <c r="G119" s="119"/>
      <c r="H119" s="192" t="s">
        <v>85</v>
      </c>
      <c r="I119" s="165">
        <f>'Rate Classifications'!H39*H117</f>
        <v>0</v>
      </c>
      <c r="J119" s="119"/>
      <c r="K119" t="s">
        <v>742</v>
      </c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</row>
    <row r="120" spans="1:52" ht="15.5" x14ac:dyDescent="0.35">
      <c r="A120" s="119"/>
      <c r="B120" s="119"/>
      <c r="C120" s="119"/>
      <c r="D120" s="119"/>
      <c r="E120" s="119"/>
      <c r="F120" s="119"/>
      <c r="G120" s="119"/>
      <c r="H120" s="192"/>
      <c r="I120" s="165"/>
      <c r="J120" s="119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</row>
    <row r="121" spans="1:52" ht="15.5" x14ac:dyDescent="0.35">
      <c r="A121" s="119"/>
      <c r="B121" s="119"/>
      <c r="C121" s="119"/>
      <c r="D121" s="119"/>
      <c r="E121" s="119"/>
      <c r="F121" s="119"/>
      <c r="G121" s="119"/>
      <c r="H121" s="192" t="s">
        <v>68</v>
      </c>
      <c r="I121" s="119"/>
      <c r="J121" s="119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</row>
    <row r="122" spans="1:52" ht="15.5" x14ac:dyDescent="0.35">
      <c r="A122" s="119" t="s">
        <v>596</v>
      </c>
      <c r="C122" s="119"/>
      <c r="D122" s="119" t="s">
        <v>101</v>
      </c>
      <c r="E122" s="119"/>
      <c r="F122" s="119"/>
      <c r="G122" s="119"/>
      <c r="H122" s="400"/>
      <c r="I122" s="119"/>
      <c r="J122" s="119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</row>
    <row r="123" spans="1:52" ht="15.5" x14ac:dyDescent="0.35">
      <c r="A123" s="119"/>
      <c r="B123" s="119" t="s">
        <v>2</v>
      </c>
      <c r="C123" s="119"/>
      <c r="D123" s="119"/>
      <c r="E123" s="119" t="s">
        <v>102</v>
      </c>
      <c r="F123" s="119"/>
      <c r="G123" s="119"/>
      <c r="H123" s="400"/>
      <c r="I123" s="119"/>
      <c r="J123" s="119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</row>
    <row r="124" spans="1:52" ht="15.5" x14ac:dyDescent="0.35">
      <c r="A124" s="119"/>
      <c r="B124" s="119"/>
      <c r="C124" s="119"/>
      <c r="D124" s="119" t="s">
        <v>103</v>
      </c>
      <c r="E124" s="119"/>
      <c r="F124" s="119"/>
      <c r="G124" s="119"/>
      <c r="H124" s="400"/>
      <c r="I124" s="119"/>
      <c r="J124" s="119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</row>
    <row r="125" spans="1:52" ht="15.5" x14ac:dyDescent="0.35">
      <c r="A125" s="119"/>
      <c r="B125" s="119"/>
      <c r="C125" s="119"/>
      <c r="D125" s="119" t="s">
        <v>104</v>
      </c>
      <c r="E125" s="119"/>
      <c r="F125" s="119"/>
      <c r="G125" s="119"/>
      <c r="H125" s="400"/>
      <c r="I125" s="119"/>
      <c r="J125" s="119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</row>
    <row r="126" spans="1:52" ht="15.5" x14ac:dyDescent="0.35">
      <c r="A126" s="119"/>
      <c r="B126" s="119"/>
      <c r="C126" s="119"/>
      <c r="D126" s="119"/>
      <c r="E126" s="119"/>
      <c r="F126" s="119"/>
      <c r="G126" s="119" t="s">
        <v>84</v>
      </c>
      <c r="H126" s="192">
        <f>H122+H124+H125</f>
        <v>0</v>
      </c>
      <c r="I126" s="119"/>
      <c r="J126" s="119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</row>
    <row r="127" spans="1:52" ht="15.5" x14ac:dyDescent="0.35">
      <c r="A127" s="119"/>
      <c r="B127" s="119"/>
      <c r="C127" s="119"/>
      <c r="D127" s="119"/>
      <c r="E127" s="119"/>
      <c r="F127" s="119"/>
      <c r="G127" s="119"/>
      <c r="H127" s="192"/>
      <c r="I127" s="119"/>
      <c r="J127" s="119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</row>
    <row r="128" spans="1:52" ht="15.5" x14ac:dyDescent="0.35">
      <c r="A128" s="119"/>
      <c r="B128" s="119"/>
      <c r="C128" s="119"/>
      <c r="D128" s="119"/>
      <c r="E128" s="119"/>
      <c r="F128" s="119"/>
      <c r="G128" s="119"/>
      <c r="H128" s="192" t="s">
        <v>85</v>
      </c>
      <c r="I128" s="165">
        <f>H126*'Rate Classifications'!N39</f>
        <v>0</v>
      </c>
      <c r="J128" s="119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</row>
    <row r="129" spans="1:52" ht="15.5" x14ac:dyDescent="0.35">
      <c r="A129" s="119"/>
      <c r="B129" s="119"/>
      <c r="C129" s="119"/>
      <c r="D129" s="119"/>
      <c r="E129" s="119"/>
      <c r="F129" s="119"/>
      <c r="G129" s="119"/>
      <c r="H129" s="192"/>
      <c r="I129" s="119"/>
      <c r="J129" s="119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</row>
    <row r="130" spans="1:52" ht="15.5" x14ac:dyDescent="0.35">
      <c r="A130" s="119" t="s">
        <v>597</v>
      </c>
      <c r="C130" s="119"/>
      <c r="D130" s="119"/>
      <c r="E130" s="119"/>
      <c r="F130" s="119"/>
      <c r="G130" s="119"/>
      <c r="H130" s="192"/>
      <c r="I130" s="119"/>
      <c r="J130" s="119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</row>
    <row r="131" spans="1:52" ht="15.5" x14ac:dyDescent="0.35">
      <c r="A131" s="119"/>
      <c r="B131" s="119" t="s">
        <v>2</v>
      </c>
      <c r="C131" s="119"/>
      <c r="D131" s="119" t="s">
        <v>105</v>
      </c>
      <c r="E131" s="119"/>
      <c r="F131" s="119"/>
      <c r="G131" s="119" t="s">
        <v>84</v>
      </c>
      <c r="H131" s="192">
        <f>(H117+H126)*0.2</f>
        <v>51.2</v>
      </c>
      <c r="I131" s="119"/>
      <c r="J131" s="119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</row>
    <row r="132" spans="1:52" ht="15.5" x14ac:dyDescent="0.35">
      <c r="A132" s="119"/>
      <c r="B132" s="119"/>
      <c r="C132" s="119"/>
      <c r="D132" s="119"/>
      <c r="E132" s="119"/>
      <c r="F132" s="119"/>
      <c r="G132" s="119"/>
      <c r="H132" s="192"/>
      <c r="I132" s="119"/>
      <c r="J132" s="119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</row>
    <row r="133" spans="1:52" ht="15.5" x14ac:dyDescent="0.35">
      <c r="A133" s="119"/>
      <c r="B133" s="119"/>
      <c r="C133" s="119"/>
      <c r="D133" s="119"/>
      <c r="E133" s="119"/>
      <c r="F133" s="119"/>
      <c r="G133" s="119"/>
      <c r="H133" s="192" t="s">
        <v>85</v>
      </c>
      <c r="I133" s="165">
        <f>H131*'Rate Classifications'!F39</f>
        <v>0</v>
      </c>
      <c r="J133" s="119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</row>
    <row r="134" spans="1:52" ht="15.5" x14ac:dyDescent="0.35">
      <c r="A134" s="119"/>
      <c r="B134" s="119"/>
      <c r="C134" s="119"/>
      <c r="D134" s="119"/>
      <c r="E134" s="119"/>
      <c r="F134" s="119"/>
      <c r="G134" s="119"/>
      <c r="H134" s="193" t="s">
        <v>14</v>
      </c>
      <c r="I134" s="166">
        <f>I119+I128+I133</f>
        <v>0</v>
      </c>
      <c r="J134" s="119" t="s">
        <v>112</v>
      </c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</row>
    <row r="135" spans="1:52" ht="15.5" x14ac:dyDescent="0.35">
      <c r="A135" s="119"/>
      <c r="B135" s="119"/>
      <c r="C135" s="119"/>
      <c r="D135" s="119"/>
      <c r="E135" s="119"/>
      <c r="F135" s="119"/>
      <c r="G135" s="119"/>
      <c r="H135" s="119"/>
      <c r="I135" s="119"/>
      <c r="J135" s="119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</row>
    <row r="136" spans="1:52" ht="15.5" x14ac:dyDescent="0.35">
      <c r="A136" s="119"/>
      <c r="B136" s="119"/>
      <c r="C136" s="119"/>
      <c r="D136" s="119"/>
      <c r="E136" s="119"/>
      <c r="F136" s="119"/>
      <c r="G136" s="119"/>
      <c r="H136" s="119"/>
      <c r="I136" s="119"/>
      <c r="J136" s="119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</row>
    <row r="137" spans="1:52" ht="15.5" x14ac:dyDescent="0.35">
      <c r="A137" s="677" t="s">
        <v>595</v>
      </c>
      <c r="B137" s="678"/>
      <c r="C137" s="678"/>
      <c r="D137" s="678"/>
      <c r="E137" s="678"/>
      <c r="F137" s="678"/>
      <c r="G137" s="678"/>
      <c r="H137" s="678"/>
      <c r="I137" s="679"/>
      <c r="J137" s="119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</row>
    <row r="138" spans="1:52" ht="15.5" x14ac:dyDescent="0.35">
      <c r="A138" s="119"/>
      <c r="B138" s="119"/>
      <c r="C138" s="119"/>
      <c r="D138" s="119"/>
      <c r="E138" s="119"/>
      <c r="F138" s="119"/>
      <c r="G138" s="119"/>
      <c r="H138" s="119"/>
      <c r="I138" s="119"/>
      <c r="J138" s="119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</row>
    <row r="139" spans="1:52" ht="15.5" x14ac:dyDescent="0.35">
      <c r="A139" s="119" t="s">
        <v>581</v>
      </c>
      <c r="B139"/>
      <c r="C139" s="119"/>
      <c r="D139" s="119"/>
      <c r="E139" s="192" t="s">
        <v>68</v>
      </c>
      <c r="F139" s="119"/>
      <c r="G139" s="119"/>
      <c r="H139" s="119"/>
      <c r="I139" s="119"/>
      <c r="J139" s="119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</row>
    <row r="140" spans="1:52" ht="15.5" x14ac:dyDescent="0.35">
      <c r="A140" s="119"/>
      <c r="B140" s="119" t="s">
        <v>2</v>
      </c>
      <c r="C140" s="119"/>
      <c r="D140" s="119"/>
      <c r="E140" s="400">
        <v>24</v>
      </c>
      <c r="F140" s="119" t="s">
        <v>196</v>
      </c>
      <c r="G140" s="119"/>
      <c r="H140" s="192" t="s">
        <v>85</v>
      </c>
      <c r="I140" s="165">
        <f>E140*'Rate Classifications'!H39</f>
        <v>0</v>
      </c>
      <c r="J140" s="119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</row>
    <row r="141" spans="1:52" ht="15.5" x14ac:dyDescent="0.35">
      <c r="A141" s="119"/>
      <c r="B141" s="119"/>
      <c r="C141" s="119"/>
      <c r="D141" s="119"/>
      <c r="E141" s="192"/>
      <c r="F141" s="119"/>
      <c r="G141" s="119"/>
      <c r="H141" s="192"/>
      <c r="I141" s="119"/>
      <c r="J141" s="50" t="s">
        <v>696</v>
      </c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</row>
    <row r="142" spans="1:52" ht="15.5" x14ac:dyDescent="0.35">
      <c r="A142" s="119" t="s">
        <v>582</v>
      </c>
      <c r="B142"/>
      <c r="C142" s="119"/>
      <c r="D142" s="119"/>
      <c r="E142" s="192" t="s">
        <v>68</v>
      </c>
      <c r="F142" s="119"/>
      <c r="G142" s="119"/>
      <c r="H142" s="192"/>
      <c r="I142" s="119"/>
      <c r="J142" s="50" t="s">
        <v>697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</row>
    <row r="143" spans="1:52" ht="15.5" x14ac:dyDescent="0.35">
      <c r="A143" s="119"/>
      <c r="B143" s="119" t="s">
        <v>2</v>
      </c>
      <c r="C143" s="119"/>
      <c r="D143" s="119"/>
      <c r="E143" s="400">
        <v>6</v>
      </c>
      <c r="F143" s="119" t="s">
        <v>196</v>
      </c>
      <c r="G143" s="119"/>
      <c r="H143" s="192" t="s">
        <v>85</v>
      </c>
      <c r="I143" s="165">
        <f>E143*'Rate Classifications'!T39</f>
        <v>0</v>
      </c>
      <c r="J143" s="119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</row>
    <row r="144" spans="1:52" ht="15.5" x14ac:dyDescent="0.35">
      <c r="A144" s="119"/>
      <c r="B144" s="119"/>
      <c r="C144" s="119"/>
      <c r="D144" s="119"/>
      <c r="E144" s="192"/>
      <c r="F144" s="119"/>
      <c r="G144" s="119"/>
      <c r="H144" s="192"/>
      <c r="I144" s="119"/>
      <c r="J144" s="119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</row>
    <row r="145" spans="1:44" ht="15.5" x14ac:dyDescent="0.35">
      <c r="A145" s="119"/>
      <c r="B145" s="119"/>
      <c r="C145" s="119"/>
      <c r="D145" s="119"/>
      <c r="E145" s="192"/>
      <c r="F145" s="119"/>
      <c r="G145" s="119"/>
      <c r="H145" s="193" t="s">
        <v>14</v>
      </c>
      <c r="I145" s="166">
        <f>I140+I143</f>
        <v>0</v>
      </c>
      <c r="J145" s="119" t="s">
        <v>196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</row>
    <row r="146" spans="1:44" ht="15.5" x14ac:dyDescent="0.35">
      <c r="A146" s="119"/>
      <c r="B146" s="119"/>
      <c r="C146" s="119"/>
      <c r="D146" s="119"/>
      <c r="E146" s="119"/>
      <c r="F146" s="119"/>
      <c r="G146" s="119"/>
      <c r="H146" s="192"/>
      <c r="I146" s="119"/>
      <c r="J146" s="119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</row>
    <row r="147" spans="1:44" ht="15.5" x14ac:dyDescent="0.35">
      <c r="A147" s="119"/>
      <c r="B147" s="119"/>
      <c r="C147" s="119"/>
      <c r="D147" s="119"/>
      <c r="E147" s="119"/>
      <c r="F147" s="119"/>
      <c r="G147" s="119"/>
      <c r="H147" s="192"/>
      <c r="I147" s="119"/>
      <c r="J147" s="119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</row>
    <row r="148" spans="1:44" ht="15.5" x14ac:dyDescent="0.35">
      <c r="A148" s="119"/>
      <c r="B148" s="119"/>
      <c r="C148" s="119"/>
      <c r="D148" s="119"/>
      <c r="E148" s="119"/>
      <c r="F148" s="119"/>
      <c r="G148" s="119"/>
      <c r="H148" s="119"/>
      <c r="I148" s="119"/>
      <c r="J148" s="119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</row>
    <row r="149" spans="1:44" ht="15.5" x14ac:dyDescent="0.35">
      <c r="A149" s="119"/>
      <c r="B149" s="119"/>
      <c r="C149" s="119"/>
      <c r="D149" s="119"/>
      <c r="E149" s="119"/>
      <c r="F149" s="119"/>
      <c r="G149" s="119"/>
      <c r="H149" s="119"/>
      <c r="I149" s="119"/>
      <c r="J149" s="119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</row>
    <row r="150" spans="1:44" ht="15.5" x14ac:dyDescent="0.35">
      <c r="A150" s="119"/>
      <c r="B150" s="119"/>
      <c r="C150" s="119"/>
      <c r="D150" s="119"/>
      <c r="E150" s="119"/>
      <c r="F150" s="119"/>
      <c r="G150" s="119"/>
      <c r="H150" s="119"/>
      <c r="I150" s="119"/>
      <c r="J150" s="119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</row>
    <row r="151" spans="1:44" s="20" customFormat="1" ht="15.5" x14ac:dyDescent="0.35">
      <c r="A151" s="443"/>
      <c r="B151" s="443"/>
      <c r="C151" s="443"/>
      <c r="D151" s="443"/>
      <c r="E151" s="443"/>
      <c r="F151" s="443"/>
      <c r="G151" s="443"/>
      <c r="H151" s="443"/>
      <c r="I151" s="443"/>
      <c r="J151" s="443"/>
    </row>
    <row r="152" spans="1:44" s="20" customFormat="1" ht="15.5" x14ac:dyDescent="0.35">
      <c r="A152" s="443"/>
      <c r="B152" s="443"/>
      <c r="C152" s="443"/>
      <c r="D152" s="443"/>
      <c r="E152" s="443"/>
      <c r="F152" s="443"/>
      <c r="G152" s="443"/>
      <c r="H152" s="443"/>
      <c r="I152" s="443"/>
      <c r="J152" s="443"/>
    </row>
    <row r="153" spans="1:44" s="20" customFormat="1" x14ac:dyDescent="0.25"/>
    <row r="154" spans="1:44" s="20" customFormat="1" x14ac:dyDescent="0.25"/>
    <row r="155" spans="1:44" s="20" customFormat="1" x14ac:dyDescent="0.25"/>
    <row r="156" spans="1:44" s="20" customFormat="1" x14ac:dyDescent="0.25"/>
    <row r="157" spans="1:44" s="20" customFormat="1" x14ac:dyDescent="0.25"/>
    <row r="158" spans="1:44" s="20" customFormat="1" x14ac:dyDescent="0.25"/>
    <row r="159" spans="1:44" s="20" customFormat="1" x14ac:dyDescent="0.25"/>
    <row r="160" spans="1:44" s="20" customFormat="1" x14ac:dyDescent="0.25"/>
    <row r="161" s="20" customFormat="1" x14ac:dyDescent="0.25"/>
    <row r="162" s="20" customFormat="1" x14ac:dyDescent="0.25"/>
    <row r="163" s="20" customFormat="1" x14ac:dyDescent="0.25"/>
    <row r="164" s="20" customFormat="1" x14ac:dyDescent="0.25"/>
    <row r="165" s="20" customFormat="1" x14ac:dyDescent="0.25"/>
    <row r="166" s="20" customFormat="1" x14ac:dyDescent="0.25"/>
    <row r="167" s="20" customFormat="1" x14ac:dyDescent="0.25"/>
    <row r="168" s="20" customFormat="1" x14ac:dyDescent="0.25"/>
    <row r="169" s="20" customFormat="1" x14ac:dyDescent="0.25"/>
    <row r="170" s="20" customFormat="1" x14ac:dyDescent="0.25"/>
    <row r="171" s="20" customFormat="1" x14ac:dyDescent="0.25"/>
    <row r="172" s="20" customFormat="1" x14ac:dyDescent="0.25"/>
    <row r="173" s="20" customFormat="1" x14ac:dyDescent="0.25"/>
    <row r="174" s="20" customFormat="1" x14ac:dyDescent="0.25"/>
    <row r="175" s="20" customFormat="1" x14ac:dyDescent="0.25"/>
    <row r="176" s="20" customFormat="1" x14ac:dyDescent="0.25"/>
    <row r="177" s="20" customFormat="1" x14ac:dyDescent="0.25"/>
    <row r="178" s="20" customFormat="1" x14ac:dyDescent="0.25"/>
    <row r="179" s="20" customFormat="1" x14ac:dyDescent="0.25"/>
    <row r="180" s="20" customFormat="1" x14ac:dyDescent="0.25"/>
    <row r="181" s="20" customFormat="1" x14ac:dyDescent="0.25"/>
    <row r="182" s="20" customFormat="1" x14ac:dyDescent="0.25"/>
    <row r="183" s="20" customFormat="1" x14ac:dyDescent="0.25"/>
    <row r="184" s="20" customFormat="1" x14ac:dyDescent="0.25"/>
    <row r="185" s="20" customFormat="1" x14ac:dyDescent="0.25"/>
    <row r="186" s="20" customFormat="1" x14ac:dyDescent="0.25"/>
    <row r="187" s="20" customFormat="1" x14ac:dyDescent="0.25"/>
    <row r="188" s="20" customFormat="1" x14ac:dyDescent="0.25"/>
    <row r="189" s="20" customFormat="1" x14ac:dyDescent="0.25"/>
    <row r="190" s="20" customFormat="1" x14ac:dyDescent="0.25"/>
    <row r="191" s="20" customFormat="1" x14ac:dyDescent="0.25"/>
    <row r="192" s="20" customFormat="1" x14ac:dyDescent="0.25"/>
    <row r="193" s="20" customFormat="1" x14ac:dyDescent="0.25"/>
    <row r="194" s="20" customFormat="1" x14ac:dyDescent="0.25"/>
    <row r="195" s="20" customFormat="1" x14ac:dyDescent="0.25"/>
    <row r="196" s="20" customFormat="1" x14ac:dyDescent="0.25"/>
    <row r="197" s="20" customFormat="1" x14ac:dyDescent="0.25"/>
    <row r="198" s="20" customFormat="1" x14ac:dyDescent="0.25"/>
    <row r="199" s="20" customFormat="1" x14ac:dyDescent="0.25"/>
    <row r="200" s="20" customFormat="1" x14ac:dyDescent="0.25"/>
    <row r="201" s="20" customFormat="1" x14ac:dyDescent="0.25"/>
    <row r="202" s="20" customFormat="1" x14ac:dyDescent="0.25"/>
    <row r="203" s="20" customFormat="1" x14ac:dyDescent="0.25"/>
    <row r="204" s="20" customFormat="1" x14ac:dyDescent="0.25"/>
    <row r="205" s="20" customFormat="1" x14ac:dyDescent="0.25"/>
    <row r="206" s="20" customFormat="1" x14ac:dyDescent="0.25"/>
    <row r="207" s="20" customFormat="1" x14ac:dyDescent="0.25"/>
    <row r="208" s="20" customFormat="1" x14ac:dyDescent="0.25"/>
    <row r="209" s="20" customFormat="1" x14ac:dyDescent="0.25"/>
    <row r="210" s="20" customFormat="1" x14ac:dyDescent="0.25"/>
    <row r="211" s="20" customFormat="1" x14ac:dyDescent="0.25"/>
    <row r="212" s="20" customFormat="1" x14ac:dyDescent="0.25"/>
    <row r="213" s="20" customFormat="1" x14ac:dyDescent="0.25"/>
    <row r="214" s="20" customFormat="1" x14ac:dyDescent="0.25"/>
    <row r="215" s="20" customFormat="1" x14ac:dyDescent="0.25"/>
    <row r="216" s="20" customFormat="1" x14ac:dyDescent="0.25"/>
    <row r="217" s="20" customFormat="1" x14ac:dyDescent="0.25"/>
    <row r="218" s="20" customFormat="1" x14ac:dyDescent="0.25"/>
    <row r="219" s="20" customFormat="1" x14ac:dyDescent="0.25"/>
    <row r="220" s="20" customFormat="1" x14ac:dyDescent="0.25"/>
    <row r="221" s="20" customFormat="1" x14ac:dyDescent="0.25"/>
    <row r="222" s="20" customFormat="1" x14ac:dyDescent="0.25"/>
    <row r="223" s="20" customFormat="1" x14ac:dyDescent="0.25"/>
    <row r="224" s="20" customFormat="1" x14ac:dyDescent="0.25"/>
    <row r="225" s="20" customFormat="1" x14ac:dyDescent="0.25"/>
    <row r="226" s="20" customFormat="1" x14ac:dyDescent="0.25"/>
    <row r="227" s="20" customFormat="1" x14ac:dyDescent="0.25"/>
    <row r="228" s="20" customFormat="1" x14ac:dyDescent="0.25"/>
    <row r="229" s="20" customFormat="1" x14ac:dyDescent="0.25"/>
    <row r="230" s="20" customFormat="1" x14ac:dyDescent="0.25"/>
    <row r="231" s="20" customFormat="1" x14ac:dyDescent="0.25"/>
    <row r="232" s="20" customFormat="1" x14ac:dyDescent="0.25"/>
    <row r="233" s="20" customFormat="1" x14ac:dyDescent="0.25"/>
    <row r="234" s="20" customFormat="1" x14ac:dyDescent="0.25"/>
    <row r="235" s="20" customFormat="1" x14ac:dyDescent="0.25"/>
    <row r="236" s="20" customFormat="1" x14ac:dyDescent="0.25"/>
    <row r="237" s="20" customFormat="1" x14ac:dyDescent="0.25"/>
    <row r="238" s="20" customFormat="1" x14ac:dyDescent="0.25"/>
    <row r="239" s="20" customFormat="1" x14ac:dyDescent="0.25"/>
    <row r="240" s="20" customFormat="1" x14ac:dyDescent="0.25"/>
    <row r="241" s="20" customFormat="1" x14ac:dyDescent="0.25"/>
    <row r="242" s="20" customFormat="1" x14ac:dyDescent="0.25"/>
    <row r="243" s="20" customFormat="1" x14ac:dyDescent="0.25"/>
    <row r="244" s="20" customFormat="1" x14ac:dyDescent="0.25"/>
    <row r="245" s="20" customFormat="1" x14ac:dyDescent="0.25"/>
    <row r="246" s="20" customFormat="1" x14ac:dyDescent="0.25"/>
    <row r="247" s="20" customFormat="1" x14ac:dyDescent="0.25"/>
    <row r="248" s="20" customFormat="1" x14ac:dyDescent="0.25"/>
    <row r="249" s="20" customFormat="1" x14ac:dyDescent="0.25"/>
    <row r="250" s="20" customFormat="1" x14ac:dyDescent="0.25"/>
    <row r="251" s="20" customFormat="1" x14ac:dyDescent="0.25"/>
    <row r="252" s="20" customFormat="1" x14ac:dyDescent="0.25"/>
    <row r="253" s="20" customFormat="1" x14ac:dyDescent="0.25"/>
    <row r="254" s="20" customFormat="1" x14ac:dyDescent="0.25"/>
    <row r="255" s="20" customFormat="1" x14ac:dyDescent="0.25"/>
    <row r="256" s="20" customFormat="1" x14ac:dyDescent="0.25"/>
    <row r="257" s="20" customFormat="1" x14ac:dyDescent="0.25"/>
    <row r="258" s="20" customFormat="1" x14ac:dyDescent="0.25"/>
    <row r="259" s="20" customFormat="1" x14ac:dyDescent="0.25"/>
    <row r="260" s="20" customFormat="1" x14ac:dyDescent="0.25"/>
    <row r="261" s="20" customFormat="1" x14ac:dyDescent="0.25"/>
    <row r="262" s="20" customFormat="1" x14ac:dyDescent="0.25"/>
    <row r="263" s="20" customFormat="1" x14ac:dyDescent="0.25"/>
    <row r="264" s="20" customFormat="1" x14ac:dyDescent="0.25"/>
    <row r="265" s="20" customFormat="1" x14ac:dyDescent="0.25"/>
    <row r="266" s="20" customFormat="1" x14ac:dyDescent="0.25"/>
    <row r="267" s="20" customFormat="1" x14ac:dyDescent="0.25"/>
    <row r="268" s="20" customFormat="1" x14ac:dyDescent="0.25"/>
    <row r="269" s="20" customFormat="1" x14ac:dyDescent="0.25"/>
    <row r="270" s="20" customFormat="1" x14ac:dyDescent="0.25"/>
    <row r="271" s="20" customFormat="1" x14ac:dyDescent="0.25"/>
    <row r="272" s="20" customFormat="1" x14ac:dyDescent="0.25"/>
    <row r="273" s="20" customFormat="1" x14ac:dyDescent="0.25"/>
    <row r="274" s="20" customFormat="1" x14ac:dyDescent="0.25"/>
    <row r="275" s="20" customFormat="1" x14ac:dyDescent="0.25"/>
    <row r="276" s="20" customFormat="1" x14ac:dyDescent="0.25"/>
    <row r="277" s="20" customFormat="1" x14ac:dyDescent="0.25"/>
    <row r="278" s="20" customFormat="1" x14ac:dyDescent="0.25"/>
    <row r="279" s="20" customFormat="1" x14ac:dyDescent="0.25"/>
    <row r="280" s="20" customFormat="1" x14ac:dyDescent="0.25"/>
    <row r="281" s="20" customFormat="1" x14ac:dyDescent="0.25"/>
    <row r="282" s="20" customFormat="1" x14ac:dyDescent="0.25"/>
    <row r="283" s="20" customFormat="1" x14ac:dyDescent="0.25"/>
    <row r="284" s="20" customFormat="1" x14ac:dyDescent="0.25"/>
    <row r="285" s="20" customFormat="1" x14ac:dyDescent="0.25"/>
    <row r="286" s="20" customFormat="1" x14ac:dyDescent="0.25"/>
    <row r="287" s="20" customFormat="1" x14ac:dyDescent="0.25"/>
    <row r="288" s="20" customFormat="1" x14ac:dyDescent="0.25"/>
    <row r="289" s="20" customFormat="1" x14ac:dyDescent="0.25"/>
    <row r="290" s="20" customFormat="1" x14ac:dyDescent="0.25"/>
    <row r="291" s="20" customFormat="1" x14ac:dyDescent="0.25"/>
    <row r="292" s="20" customFormat="1" x14ac:dyDescent="0.25"/>
    <row r="293" s="20" customFormat="1" x14ac:dyDescent="0.25"/>
    <row r="294" s="20" customFormat="1" x14ac:dyDescent="0.25"/>
    <row r="295" s="20" customFormat="1" x14ac:dyDescent="0.25"/>
    <row r="296" s="20" customFormat="1" x14ac:dyDescent="0.25"/>
    <row r="297" s="20" customFormat="1" x14ac:dyDescent="0.25"/>
    <row r="298" s="20" customFormat="1" x14ac:dyDescent="0.25"/>
    <row r="299" s="20" customFormat="1" x14ac:dyDescent="0.25"/>
    <row r="300" s="20" customFormat="1" x14ac:dyDescent="0.25"/>
    <row r="301" s="20" customFormat="1" x14ac:dyDescent="0.25"/>
    <row r="302" s="20" customFormat="1" x14ac:dyDescent="0.25"/>
    <row r="303" s="20" customFormat="1" x14ac:dyDescent="0.25"/>
    <row r="304" s="20" customFormat="1" x14ac:dyDescent="0.25"/>
    <row r="305" s="20" customFormat="1" x14ac:dyDescent="0.25"/>
    <row r="306" s="20" customFormat="1" x14ac:dyDescent="0.25"/>
    <row r="307" s="20" customFormat="1" x14ac:dyDescent="0.25"/>
    <row r="308" s="20" customFormat="1" x14ac:dyDescent="0.25"/>
    <row r="309" s="20" customFormat="1" x14ac:dyDescent="0.25"/>
    <row r="310" s="20" customFormat="1" x14ac:dyDescent="0.25"/>
    <row r="311" s="20" customFormat="1" x14ac:dyDescent="0.25"/>
    <row r="312" s="20" customFormat="1" x14ac:dyDescent="0.25"/>
    <row r="313" s="20" customFormat="1" x14ac:dyDescent="0.25"/>
    <row r="314" s="20" customFormat="1" x14ac:dyDescent="0.25"/>
    <row r="315" s="20" customFormat="1" x14ac:dyDescent="0.25"/>
    <row r="316" s="20" customFormat="1" x14ac:dyDescent="0.25"/>
    <row r="317" s="20" customFormat="1" x14ac:dyDescent="0.25"/>
    <row r="318" s="20" customFormat="1" x14ac:dyDescent="0.25"/>
    <row r="319" s="20" customFormat="1" x14ac:dyDescent="0.25"/>
    <row r="320" s="20" customFormat="1" x14ac:dyDescent="0.25"/>
    <row r="321" s="20" customFormat="1" x14ac:dyDescent="0.25"/>
    <row r="322" s="20" customFormat="1" x14ac:dyDescent="0.25"/>
    <row r="323" s="20" customFormat="1" x14ac:dyDescent="0.25"/>
    <row r="324" s="20" customFormat="1" x14ac:dyDescent="0.25"/>
    <row r="325" s="20" customFormat="1" x14ac:dyDescent="0.25"/>
    <row r="326" s="20" customFormat="1" x14ac:dyDescent="0.25"/>
    <row r="327" s="20" customFormat="1" x14ac:dyDescent="0.25"/>
    <row r="328" s="20" customFormat="1" x14ac:dyDescent="0.25"/>
    <row r="329" s="20" customFormat="1" x14ac:dyDescent="0.25"/>
    <row r="330" s="20" customFormat="1" x14ac:dyDescent="0.25"/>
    <row r="331" s="20" customFormat="1" x14ac:dyDescent="0.25"/>
    <row r="332" s="20" customFormat="1" x14ac:dyDescent="0.25"/>
    <row r="333" s="20" customFormat="1" x14ac:dyDescent="0.25"/>
    <row r="334" s="20" customFormat="1" x14ac:dyDescent="0.25"/>
    <row r="335" s="20" customFormat="1" x14ac:dyDescent="0.25"/>
    <row r="336" s="20" customFormat="1" x14ac:dyDescent="0.25"/>
    <row r="337" s="20" customFormat="1" x14ac:dyDescent="0.25"/>
    <row r="338" s="20" customFormat="1" x14ac:dyDescent="0.25"/>
    <row r="339" s="20" customFormat="1" x14ac:dyDescent="0.25"/>
    <row r="340" s="20" customFormat="1" x14ac:dyDescent="0.25"/>
    <row r="341" s="20" customFormat="1" x14ac:dyDescent="0.25"/>
    <row r="342" s="20" customFormat="1" x14ac:dyDescent="0.25"/>
    <row r="343" s="20" customFormat="1" x14ac:dyDescent="0.25"/>
    <row r="344" s="20" customFormat="1" x14ac:dyDescent="0.25"/>
    <row r="345" s="20" customFormat="1" x14ac:dyDescent="0.25"/>
    <row r="346" s="20" customFormat="1" x14ac:dyDescent="0.25"/>
    <row r="347" s="20" customFormat="1" x14ac:dyDescent="0.25"/>
    <row r="348" s="20" customFormat="1" x14ac:dyDescent="0.25"/>
    <row r="349" s="20" customFormat="1" x14ac:dyDescent="0.25"/>
    <row r="350" s="20" customFormat="1" x14ac:dyDescent="0.25"/>
    <row r="351" s="20" customFormat="1" x14ac:dyDescent="0.25"/>
    <row r="352" s="20" customFormat="1" x14ac:dyDescent="0.25"/>
    <row r="353" s="20" customFormat="1" x14ac:dyDescent="0.25"/>
    <row r="354" s="20" customFormat="1" x14ac:dyDescent="0.25"/>
    <row r="355" s="20" customFormat="1" x14ac:dyDescent="0.25"/>
    <row r="356" s="20" customFormat="1" x14ac:dyDescent="0.25"/>
    <row r="357" s="20" customFormat="1" x14ac:dyDescent="0.25"/>
    <row r="358" s="20" customFormat="1" x14ac:dyDescent="0.25"/>
    <row r="359" s="20" customFormat="1" x14ac:dyDescent="0.25"/>
    <row r="360" s="20" customFormat="1" x14ac:dyDescent="0.25"/>
    <row r="361" s="20" customFormat="1" x14ac:dyDescent="0.25"/>
    <row r="362" s="20" customFormat="1" x14ac:dyDescent="0.25"/>
    <row r="363" s="20" customFormat="1" x14ac:dyDescent="0.25"/>
    <row r="364" s="20" customFormat="1" x14ac:dyDescent="0.25"/>
    <row r="365" s="20" customFormat="1" x14ac:dyDescent="0.25"/>
    <row r="366" s="20" customFormat="1" x14ac:dyDescent="0.25"/>
    <row r="367" s="20" customFormat="1" x14ac:dyDescent="0.25"/>
    <row r="368" s="20" customFormat="1" x14ac:dyDescent="0.25"/>
    <row r="369" s="20" customFormat="1" x14ac:dyDescent="0.25"/>
    <row r="370" s="20" customFormat="1" x14ac:dyDescent="0.25"/>
    <row r="371" s="20" customFormat="1" x14ac:dyDescent="0.25"/>
    <row r="372" s="20" customFormat="1" x14ac:dyDescent="0.25"/>
    <row r="373" s="20" customFormat="1" x14ac:dyDescent="0.25"/>
    <row r="374" s="20" customFormat="1" x14ac:dyDescent="0.25"/>
    <row r="375" s="20" customFormat="1" x14ac:dyDescent="0.25"/>
    <row r="376" s="20" customFormat="1" x14ac:dyDescent="0.25"/>
    <row r="377" s="20" customFormat="1" x14ac:dyDescent="0.25"/>
    <row r="378" s="20" customFormat="1" x14ac:dyDescent="0.25"/>
    <row r="379" s="20" customFormat="1" x14ac:dyDescent="0.25"/>
    <row r="380" s="20" customFormat="1" x14ac:dyDescent="0.25"/>
    <row r="381" s="20" customFormat="1" x14ac:dyDescent="0.25"/>
    <row r="382" s="20" customFormat="1" x14ac:dyDescent="0.25"/>
    <row r="383" s="20" customFormat="1" x14ac:dyDescent="0.25"/>
    <row r="384" s="20" customFormat="1" x14ac:dyDescent="0.25"/>
    <row r="385" s="20" customFormat="1" x14ac:dyDescent="0.25"/>
    <row r="386" s="20" customFormat="1" x14ac:dyDescent="0.25"/>
    <row r="387" s="20" customFormat="1" x14ac:dyDescent="0.25"/>
    <row r="388" s="20" customFormat="1" x14ac:dyDescent="0.25"/>
    <row r="389" s="20" customFormat="1" x14ac:dyDescent="0.25"/>
    <row r="390" s="20" customFormat="1" x14ac:dyDescent="0.25"/>
    <row r="391" s="20" customFormat="1" x14ac:dyDescent="0.25"/>
    <row r="392" s="20" customFormat="1" x14ac:dyDescent="0.25"/>
    <row r="393" s="20" customFormat="1" x14ac:dyDescent="0.25"/>
    <row r="394" s="20" customFormat="1" x14ac:dyDescent="0.25"/>
    <row r="395" s="20" customFormat="1" x14ac:dyDescent="0.25"/>
    <row r="396" s="20" customFormat="1" x14ac:dyDescent="0.25"/>
    <row r="397" s="20" customFormat="1" x14ac:dyDescent="0.25"/>
    <row r="398" s="20" customFormat="1" x14ac:dyDescent="0.25"/>
    <row r="399" s="20" customFormat="1" x14ac:dyDescent="0.25"/>
    <row r="400" s="20" customFormat="1" x14ac:dyDescent="0.25"/>
    <row r="401" s="20" customFormat="1" x14ac:dyDescent="0.25"/>
    <row r="402" s="20" customFormat="1" x14ac:dyDescent="0.25"/>
    <row r="403" s="20" customFormat="1" x14ac:dyDescent="0.25"/>
    <row r="404" s="20" customFormat="1" x14ac:dyDescent="0.25"/>
    <row r="405" s="20" customFormat="1" x14ac:dyDescent="0.25"/>
    <row r="406" s="20" customFormat="1" x14ac:dyDescent="0.25"/>
    <row r="407" s="20" customFormat="1" x14ac:dyDescent="0.25"/>
    <row r="408" s="20" customFormat="1" x14ac:dyDescent="0.25"/>
    <row r="409" s="20" customFormat="1" x14ac:dyDescent="0.25"/>
    <row r="410" s="20" customFormat="1" x14ac:dyDescent="0.25"/>
    <row r="411" s="20" customFormat="1" x14ac:dyDescent="0.25"/>
    <row r="412" s="20" customFormat="1" x14ac:dyDescent="0.25"/>
    <row r="413" s="20" customFormat="1" x14ac:dyDescent="0.25"/>
    <row r="414" s="20" customFormat="1" x14ac:dyDescent="0.25"/>
    <row r="415" s="20" customFormat="1" x14ac:dyDescent="0.25"/>
    <row r="416" s="20" customFormat="1" x14ac:dyDescent="0.25"/>
    <row r="417" s="20" customFormat="1" x14ac:dyDescent="0.25"/>
    <row r="418" s="20" customFormat="1" x14ac:dyDescent="0.25"/>
    <row r="419" s="20" customFormat="1" x14ac:dyDescent="0.25"/>
    <row r="420" s="20" customFormat="1" x14ac:dyDescent="0.25"/>
    <row r="421" s="20" customFormat="1" x14ac:dyDescent="0.25"/>
    <row r="422" s="20" customFormat="1" x14ac:dyDescent="0.25"/>
    <row r="423" s="20" customFormat="1" x14ac:dyDescent="0.25"/>
    <row r="424" s="20" customFormat="1" x14ac:dyDescent="0.25"/>
    <row r="425" s="20" customFormat="1" x14ac:dyDescent="0.25"/>
    <row r="426" s="20" customFormat="1" x14ac:dyDescent="0.25"/>
    <row r="427" s="20" customFormat="1" x14ac:dyDescent="0.25"/>
    <row r="428" s="20" customFormat="1" x14ac:dyDescent="0.25"/>
    <row r="429" s="20" customFormat="1" x14ac:dyDescent="0.25"/>
    <row r="430" s="20" customFormat="1" x14ac:dyDescent="0.25"/>
    <row r="431" s="20" customFormat="1" x14ac:dyDescent="0.25"/>
    <row r="432" s="20" customFormat="1" x14ac:dyDescent="0.25"/>
    <row r="433" s="20" customFormat="1" x14ac:dyDescent="0.25"/>
    <row r="434" s="20" customFormat="1" x14ac:dyDescent="0.25"/>
    <row r="435" s="20" customFormat="1" x14ac:dyDescent="0.25"/>
    <row r="436" s="20" customFormat="1" x14ac:dyDescent="0.25"/>
    <row r="437" s="20" customFormat="1" x14ac:dyDescent="0.25"/>
    <row r="438" s="20" customFormat="1" x14ac:dyDescent="0.25"/>
    <row r="439" s="20" customFormat="1" x14ac:dyDescent="0.25"/>
    <row r="440" s="20" customFormat="1" x14ac:dyDescent="0.25"/>
    <row r="441" s="20" customFormat="1" x14ac:dyDescent="0.25"/>
    <row r="442" s="20" customFormat="1" x14ac:dyDescent="0.25"/>
    <row r="443" s="20" customFormat="1" x14ac:dyDescent="0.25"/>
    <row r="444" s="20" customFormat="1" x14ac:dyDescent="0.25"/>
    <row r="445" s="20" customFormat="1" x14ac:dyDescent="0.25"/>
    <row r="446" s="20" customFormat="1" x14ac:dyDescent="0.25"/>
    <row r="447" s="20" customFormat="1" x14ac:dyDescent="0.25"/>
    <row r="448" s="20" customFormat="1" x14ac:dyDescent="0.25"/>
    <row r="449" s="20" customFormat="1" x14ac:dyDescent="0.25"/>
    <row r="450" s="20" customFormat="1" x14ac:dyDescent="0.25"/>
    <row r="451" s="20" customFormat="1" x14ac:dyDescent="0.25"/>
    <row r="452" s="20" customFormat="1" x14ac:dyDescent="0.25"/>
    <row r="453" s="20" customFormat="1" x14ac:dyDescent="0.25"/>
    <row r="454" s="20" customFormat="1" x14ac:dyDescent="0.25"/>
    <row r="455" s="20" customFormat="1" x14ac:dyDescent="0.25"/>
    <row r="456" s="20" customFormat="1" x14ac:dyDescent="0.25"/>
    <row r="457" s="20" customFormat="1" x14ac:dyDescent="0.25"/>
    <row r="458" s="20" customFormat="1" x14ac:dyDescent="0.25"/>
    <row r="459" s="20" customFormat="1" x14ac:dyDescent="0.25"/>
    <row r="460" s="20" customFormat="1" x14ac:dyDescent="0.25"/>
    <row r="461" s="20" customFormat="1" x14ac:dyDescent="0.25"/>
    <row r="462" s="20" customFormat="1" x14ac:dyDescent="0.25"/>
    <row r="463" s="20" customFormat="1" x14ac:dyDescent="0.25"/>
    <row r="464" s="20" customFormat="1" x14ac:dyDescent="0.25"/>
    <row r="465" s="20" customFormat="1" x14ac:dyDescent="0.25"/>
    <row r="466" s="20" customFormat="1" x14ac:dyDescent="0.25"/>
    <row r="467" s="20" customFormat="1" x14ac:dyDescent="0.25"/>
    <row r="468" s="20" customFormat="1" x14ac:dyDescent="0.25"/>
    <row r="469" s="20" customFormat="1" x14ac:dyDescent="0.25"/>
    <row r="470" s="20" customFormat="1" x14ac:dyDescent="0.25"/>
    <row r="471" s="20" customFormat="1" x14ac:dyDescent="0.25"/>
    <row r="472" s="20" customFormat="1" x14ac:dyDescent="0.25"/>
    <row r="473" s="20" customFormat="1" x14ac:dyDescent="0.25"/>
    <row r="474" s="20" customFormat="1" x14ac:dyDescent="0.25"/>
    <row r="475" s="20" customFormat="1" x14ac:dyDescent="0.25"/>
    <row r="476" s="20" customFormat="1" x14ac:dyDescent="0.25"/>
    <row r="477" s="20" customFormat="1" x14ac:dyDescent="0.25"/>
    <row r="478" s="20" customFormat="1" x14ac:dyDescent="0.25"/>
    <row r="479" s="20" customFormat="1" x14ac:dyDescent="0.25"/>
    <row r="480" s="20" customFormat="1" x14ac:dyDescent="0.25"/>
    <row r="481" s="20" customFormat="1" x14ac:dyDescent="0.25"/>
    <row r="482" s="20" customFormat="1" x14ac:dyDescent="0.25"/>
    <row r="483" s="20" customFormat="1" x14ac:dyDescent="0.25"/>
    <row r="484" s="20" customFormat="1" x14ac:dyDescent="0.25"/>
    <row r="485" s="20" customFormat="1" x14ac:dyDescent="0.25"/>
    <row r="486" s="20" customFormat="1" x14ac:dyDescent="0.25"/>
    <row r="487" s="20" customFormat="1" x14ac:dyDescent="0.25"/>
    <row r="488" s="20" customFormat="1" x14ac:dyDescent="0.25"/>
    <row r="489" s="20" customFormat="1" x14ac:dyDescent="0.25"/>
    <row r="490" s="20" customFormat="1" x14ac:dyDescent="0.25"/>
    <row r="491" s="20" customFormat="1" x14ac:dyDescent="0.25"/>
    <row r="492" s="20" customFormat="1" x14ac:dyDescent="0.25"/>
    <row r="493" s="20" customFormat="1" x14ac:dyDescent="0.25"/>
    <row r="494" s="20" customFormat="1" x14ac:dyDescent="0.25"/>
    <row r="495" s="20" customFormat="1" x14ac:dyDescent="0.25"/>
    <row r="496" s="20" customFormat="1" x14ac:dyDescent="0.25"/>
    <row r="497" s="20" customFormat="1" x14ac:dyDescent="0.25"/>
  </sheetData>
  <sheetProtection sheet="1" objects="1" scenarios="1"/>
  <mergeCells count="11">
    <mergeCell ref="A92:F92"/>
    <mergeCell ref="A102:F102"/>
    <mergeCell ref="A137:I137"/>
    <mergeCell ref="A55:F55"/>
    <mergeCell ref="A72:I72"/>
    <mergeCell ref="Q88:S88"/>
    <mergeCell ref="O90:S90"/>
    <mergeCell ref="O91:S91"/>
    <mergeCell ref="O80:S80"/>
    <mergeCell ref="O82:S82"/>
    <mergeCell ref="O83:S83"/>
  </mergeCells>
  <phoneticPr fontId="2" type="noConversion"/>
  <pageMargins left="0.75" right="0.75" top="1" bottom="1" header="0.5" footer="0.5"/>
  <pageSetup scale="75" orientation="portrait" r:id="rId1"/>
  <headerFooter alignWithMargins="0"/>
  <rowBreaks count="2" manualBreakCount="2">
    <brk id="54" max="16383" man="1"/>
    <brk id="101" max="16383" man="1"/>
  </rowBreaks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2"/>
  </sheetPr>
  <dimension ref="A1:V276"/>
  <sheetViews>
    <sheetView topLeftCell="A2" zoomScale="75" zoomScaleNormal="75" zoomScaleSheetLayoutView="90" workbookViewId="0">
      <selection activeCell="Q42" sqref="Q42"/>
    </sheetView>
  </sheetViews>
  <sheetFormatPr defaultColWidth="9.1796875" defaultRowHeight="12.5" x14ac:dyDescent="0.25"/>
  <cols>
    <col min="1" max="1" width="3.81640625" style="9" customWidth="1"/>
    <col min="2" max="3" width="11.81640625" style="9" customWidth="1"/>
    <col min="4" max="4" width="11.81640625" customWidth="1"/>
    <col min="5" max="7" width="11.81640625" style="9" customWidth="1"/>
    <col min="8" max="8" width="11.81640625" customWidth="1"/>
    <col min="9" max="10" width="11.81640625" style="9" customWidth="1"/>
    <col min="11" max="11" width="11.81640625" customWidth="1"/>
    <col min="12" max="16" width="9.1796875" style="9"/>
    <col min="17" max="17" width="12.1796875" style="9" customWidth="1"/>
    <col min="18" max="18" width="11.26953125" style="9" customWidth="1"/>
    <col min="19" max="19" width="10.26953125" style="9" bestFit="1" customWidth="1"/>
    <col min="20" max="20" width="11.26953125" style="9" bestFit="1" customWidth="1"/>
    <col min="21" max="21" width="11" style="9" customWidth="1"/>
    <col min="22" max="22" width="13.1796875" style="9" customWidth="1"/>
    <col min="23" max="23" width="9.81640625" style="9" customWidth="1"/>
    <col min="24" max="16384" width="9.1796875" style="9"/>
  </cols>
  <sheetData>
    <row r="1" spans="1:22" ht="15.5" x14ac:dyDescent="0.35">
      <c r="A1" s="164"/>
      <c r="B1" s="157"/>
      <c r="C1" s="157"/>
      <c r="D1" s="157"/>
      <c r="E1" s="157"/>
      <c r="F1" s="158"/>
      <c r="G1" s="151"/>
      <c r="I1" s="141"/>
      <c r="J1" s="141"/>
      <c r="K1" s="141"/>
    </row>
    <row r="2" spans="1:22" ht="15.5" x14ac:dyDescent="0.35">
      <c r="A2" s="141"/>
      <c r="B2" s="141"/>
      <c r="C2" s="141"/>
      <c r="D2" s="141"/>
      <c r="E2" s="141"/>
      <c r="F2" s="141"/>
      <c r="G2" s="141"/>
      <c r="I2" s="141"/>
      <c r="J2" s="141"/>
      <c r="K2" s="141"/>
    </row>
    <row r="3" spans="1:22" ht="15.5" x14ac:dyDescent="0.35">
      <c r="A3" s="141"/>
      <c r="B3" s="141"/>
      <c r="C3" s="141"/>
      <c r="E3" s="146"/>
      <c r="F3" s="148"/>
      <c r="G3" s="141"/>
      <c r="I3" s="141"/>
      <c r="J3" s="141"/>
      <c r="K3" s="141"/>
      <c r="S3" s="44"/>
      <c r="T3" s="15"/>
      <c r="U3" s="13"/>
      <c r="V3" s="44"/>
    </row>
    <row r="4" spans="1:22" ht="15.5" x14ac:dyDescent="0.35">
      <c r="A4" s="141"/>
      <c r="B4" s="141"/>
      <c r="C4" s="141"/>
      <c r="E4" s="146"/>
      <c r="F4" s="146"/>
      <c r="G4" s="141"/>
      <c r="I4" s="150"/>
      <c r="J4" s="169"/>
      <c r="K4" s="141"/>
      <c r="S4" s="44">
        <f>J4</f>
        <v>0</v>
      </c>
      <c r="T4" s="15" t="s">
        <v>60</v>
      </c>
      <c r="U4" s="136"/>
      <c r="V4" s="44">
        <f t="shared" ref="V4:V32" si="0">S4*U4</f>
        <v>0</v>
      </c>
    </row>
    <row r="5" spans="1:22" ht="15.5" x14ac:dyDescent="0.35">
      <c r="A5" s="141"/>
      <c r="B5" s="141"/>
      <c r="C5" s="141"/>
      <c r="D5" s="141"/>
      <c r="E5" s="141"/>
      <c r="F5" s="141"/>
      <c r="G5" s="141"/>
      <c r="I5" s="162"/>
      <c r="J5" s="141"/>
      <c r="S5" s="44">
        <f>J11</f>
        <v>0</v>
      </c>
      <c r="T5" s="15" t="s">
        <v>119</v>
      </c>
      <c r="U5" s="136"/>
      <c r="V5" s="44">
        <f t="shared" si="0"/>
        <v>0</v>
      </c>
    </row>
    <row r="6" spans="1:22" ht="15.5" x14ac:dyDescent="0.35">
      <c r="A6" s="141"/>
      <c r="B6" s="141"/>
      <c r="C6" s="141"/>
      <c r="D6" s="141"/>
      <c r="E6" s="141"/>
      <c r="F6" s="141"/>
      <c r="G6" s="141"/>
      <c r="I6" s="183"/>
      <c r="J6" s="162"/>
      <c r="K6" s="141"/>
      <c r="L6" s="153"/>
      <c r="S6" s="44">
        <f>J18</f>
        <v>0</v>
      </c>
      <c r="T6" s="15" t="s">
        <v>62</v>
      </c>
      <c r="U6" s="136"/>
      <c r="V6" s="44">
        <f t="shared" si="0"/>
        <v>0</v>
      </c>
    </row>
    <row r="7" spans="1:22" ht="15.5" x14ac:dyDescent="0.35">
      <c r="A7" s="141"/>
      <c r="B7" s="141"/>
      <c r="C7" s="141"/>
      <c r="D7" s="141"/>
      <c r="E7" s="141"/>
      <c r="F7" s="141"/>
      <c r="G7" s="141"/>
      <c r="I7" s="183"/>
      <c r="J7" s="162"/>
      <c r="K7" s="141"/>
      <c r="L7" s="153"/>
      <c r="S7" s="44">
        <f>J25</f>
        <v>0</v>
      </c>
      <c r="T7" s="15" t="s">
        <v>62</v>
      </c>
      <c r="U7" s="136"/>
      <c r="V7" s="44">
        <f t="shared" si="0"/>
        <v>0</v>
      </c>
    </row>
    <row r="8" spans="1:22" ht="15.5" x14ac:dyDescent="0.35">
      <c r="A8" s="669"/>
      <c r="B8" s="670"/>
      <c r="C8" s="670"/>
      <c r="D8" s="670"/>
      <c r="E8" s="670"/>
      <c r="F8" s="671"/>
      <c r="G8" s="141"/>
      <c r="I8" s="146"/>
      <c r="J8" s="141"/>
      <c r="K8" s="141"/>
      <c r="S8" s="44">
        <f>J32</f>
        <v>0</v>
      </c>
      <c r="T8" s="15" t="s">
        <v>62</v>
      </c>
      <c r="U8" s="136"/>
      <c r="V8" s="44">
        <f t="shared" si="0"/>
        <v>0</v>
      </c>
    </row>
    <row r="9" spans="1:22" ht="15.5" x14ac:dyDescent="0.35">
      <c r="A9" s="141"/>
      <c r="B9" s="141"/>
      <c r="C9" s="141"/>
      <c r="D9" s="141"/>
      <c r="E9" s="141"/>
      <c r="F9" s="141"/>
      <c r="G9" s="141"/>
      <c r="I9" s="146"/>
      <c r="J9" s="141"/>
      <c r="K9" s="141"/>
      <c r="S9" s="44">
        <f>J39</f>
        <v>0</v>
      </c>
      <c r="T9" s="15" t="s">
        <v>62</v>
      </c>
      <c r="U9" s="136"/>
      <c r="V9" s="44">
        <f t="shared" si="0"/>
        <v>0</v>
      </c>
    </row>
    <row r="10" spans="1:22" ht="15.5" x14ac:dyDescent="0.35">
      <c r="A10" s="141"/>
      <c r="B10" s="141"/>
      <c r="C10" s="141"/>
      <c r="D10" s="141"/>
      <c r="E10" s="146"/>
      <c r="F10" s="146"/>
      <c r="G10" s="141"/>
      <c r="I10" s="146"/>
      <c r="J10" s="141"/>
      <c r="K10" s="141"/>
      <c r="S10" s="44">
        <f>J46</f>
        <v>0</v>
      </c>
      <c r="T10" s="15" t="s">
        <v>62</v>
      </c>
      <c r="U10" s="136"/>
      <c r="V10" s="44">
        <f t="shared" si="0"/>
        <v>0</v>
      </c>
    </row>
    <row r="11" spans="1:22" ht="15.5" x14ac:dyDescent="0.35">
      <c r="A11" s="141"/>
      <c r="B11" s="141"/>
      <c r="C11" s="141"/>
      <c r="D11" s="141"/>
      <c r="E11" s="146"/>
      <c r="F11" s="146"/>
      <c r="G11" s="141"/>
      <c r="I11" s="181"/>
      <c r="J11" s="178"/>
      <c r="K11" s="141"/>
      <c r="S11" s="44">
        <f>J53</f>
        <v>0</v>
      </c>
      <c r="T11" s="15" t="s">
        <v>62</v>
      </c>
      <c r="U11" s="136"/>
      <c r="V11" s="44">
        <f t="shared" si="0"/>
        <v>0</v>
      </c>
    </row>
    <row r="12" spans="1:22" ht="15.5" x14ac:dyDescent="0.35">
      <c r="A12" s="141"/>
      <c r="B12" s="141"/>
      <c r="C12" s="141"/>
      <c r="D12" s="141"/>
      <c r="E12" s="141"/>
      <c r="F12" s="141"/>
      <c r="G12" s="141"/>
      <c r="I12" s="183"/>
      <c r="J12" s="182"/>
      <c r="K12" s="141"/>
      <c r="S12" s="44">
        <f>J60</f>
        <v>0</v>
      </c>
      <c r="T12" s="15" t="s">
        <v>62</v>
      </c>
      <c r="U12" s="136"/>
      <c r="V12" s="44">
        <f t="shared" si="0"/>
        <v>0</v>
      </c>
    </row>
    <row r="13" spans="1:22" ht="15.5" x14ac:dyDescent="0.35">
      <c r="A13" s="141"/>
      <c r="B13" s="141"/>
      <c r="C13" s="141"/>
      <c r="D13" s="141"/>
      <c r="E13" s="141"/>
      <c r="F13" s="141"/>
      <c r="G13" s="141"/>
      <c r="I13" s="183"/>
      <c r="J13" s="182"/>
      <c r="K13" s="141"/>
      <c r="S13" s="44">
        <f>J67</f>
        <v>0</v>
      </c>
      <c r="T13" s="15" t="s">
        <v>62</v>
      </c>
      <c r="U13" s="136"/>
      <c r="V13" s="44">
        <f t="shared" si="0"/>
        <v>0</v>
      </c>
    </row>
    <row r="14" spans="1:22" ht="15.5" x14ac:dyDescent="0.35">
      <c r="A14" s="141"/>
      <c r="B14" s="141"/>
      <c r="C14" s="141"/>
      <c r="D14" s="141"/>
      <c r="E14" s="141"/>
      <c r="F14" s="141"/>
      <c r="G14" s="141"/>
      <c r="I14" s="146"/>
      <c r="J14" s="175"/>
      <c r="K14" s="141"/>
      <c r="S14" s="44">
        <f>J74</f>
        <v>0</v>
      </c>
      <c r="T14" s="15" t="s">
        <v>62</v>
      </c>
      <c r="U14" s="136"/>
      <c r="V14" s="44">
        <f t="shared" si="0"/>
        <v>0</v>
      </c>
    </row>
    <row r="15" spans="1:22" ht="15.5" x14ac:dyDescent="0.35">
      <c r="A15" s="164"/>
      <c r="B15" s="157"/>
      <c r="C15" s="157"/>
      <c r="D15" s="157"/>
      <c r="E15" s="157"/>
      <c r="F15" s="158"/>
      <c r="G15" s="151"/>
      <c r="I15" s="146"/>
      <c r="J15" s="175"/>
      <c r="K15" s="141"/>
      <c r="L15" s="153"/>
      <c r="S15" s="44">
        <f>J81</f>
        <v>0</v>
      </c>
      <c r="T15" s="15" t="s">
        <v>62</v>
      </c>
      <c r="U15" s="136"/>
      <c r="V15" s="44">
        <f t="shared" si="0"/>
        <v>0</v>
      </c>
    </row>
    <row r="16" spans="1:22" ht="15.5" x14ac:dyDescent="0.35">
      <c r="A16" s="141"/>
      <c r="B16" s="141"/>
      <c r="C16" s="141"/>
      <c r="D16" s="141"/>
      <c r="E16" s="141"/>
      <c r="F16" s="141"/>
      <c r="G16" s="141"/>
      <c r="I16" s="146"/>
      <c r="J16" s="175"/>
      <c r="K16" s="141"/>
      <c r="S16" s="44">
        <f>J88</f>
        <v>0</v>
      </c>
      <c r="T16" s="15" t="s">
        <v>62</v>
      </c>
      <c r="U16" s="136"/>
      <c r="V16" s="44">
        <f t="shared" si="0"/>
        <v>0</v>
      </c>
    </row>
    <row r="17" spans="1:22" ht="15.5" x14ac:dyDescent="0.35">
      <c r="A17" s="141"/>
      <c r="B17" s="141"/>
      <c r="C17" s="141"/>
      <c r="D17" s="141"/>
      <c r="E17" s="146"/>
      <c r="F17" s="146"/>
      <c r="G17" s="141"/>
      <c r="I17" s="146"/>
      <c r="J17" s="175"/>
      <c r="K17" s="141"/>
      <c r="S17" s="44">
        <f>J95</f>
        <v>0</v>
      </c>
      <c r="T17" s="15" t="s">
        <v>62</v>
      </c>
      <c r="U17" s="136"/>
      <c r="V17" s="44">
        <f t="shared" si="0"/>
        <v>0</v>
      </c>
    </row>
    <row r="18" spans="1:22" ht="15.5" x14ac:dyDescent="0.35">
      <c r="A18" s="141"/>
      <c r="B18" s="141"/>
      <c r="C18" s="141"/>
      <c r="D18" s="141"/>
      <c r="E18" s="146"/>
      <c r="F18" s="146"/>
      <c r="G18" s="141"/>
      <c r="I18" s="181"/>
      <c r="J18" s="178"/>
      <c r="K18" s="141"/>
      <c r="S18" s="44">
        <f>J102</f>
        <v>0</v>
      </c>
      <c r="T18" s="15" t="s">
        <v>62</v>
      </c>
      <c r="U18" s="136"/>
      <c r="V18" s="44">
        <f t="shared" si="0"/>
        <v>0</v>
      </c>
    </row>
    <row r="19" spans="1:22" ht="15.5" x14ac:dyDescent="0.35">
      <c r="A19" s="141"/>
      <c r="B19" s="141"/>
      <c r="C19" s="141"/>
      <c r="D19" s="141"/>
      <c r="E19" s="141"/>
      <c r="F19" s="141"/>
      <c r="G19" s="141"/>
      <c r="I19" s="183"/>
      <c r="J19" s="182"/>
      <c r="K19" s="141"/>
      <c r="S19" s="44">
        <f>J110</f>
        <v>0</v>
      </c>
      <c r="T19" s="15" t="s">
        <v>61</v>
      </c>
      <c r="U19" s="136"/>
      <c r="V19" s="44">
        <f t="shared" si="0"/>
        <v>0</v>
      </c>
    </row>
    <row r="20" spans="1:22" ht="15.5" x14ac:dyDescent="0.35">
      <c r="A20" s="141"/>
      <c r="B20" s="141"/>
      <c r="C20" s="141"/>
      <c r="D20" s="141"/>
      <c r="E20" s="141"/>
      <c r="F20" s="141"/>
      <c r="G20" s="141"/>
      <c r="I20" s="183"/>
      <c r="J20" s="182"/>
      <c r="K20" s="141"/>
      <c r="S20" s="44">
        <f>J117</f>
        <v>0</v>
      </c>
      <c r="T20" s="15" t="s">
        <v>62</v>
      </c>
      <c r="U20" s="136"/>
      <c r="V20" s="44">
        <f t="shared" si="0"/>
        <v>0</v>
      </c>
    </row>
    <row r="21" spans="1:22" ht="15.5" x14ac:dyDescent="0.35">
      <c r="A21" s="141"/>
      <c r="B21" s="141"/>
      <c r="C21" s="141"/>
      <c r="D21" s="141"/>
      <c r="E21" s="141"/>
      <c r="F21" s="141"/>
      <c r="G21" s="141"/>
      <c r="I21" s="146"/>
      <c r="J21" s="175"/>
      <c r="K21" s="141"/>
      <c r="L21" s="153"/>
      <c r="S21" s="44">
        <f>J124</f>
        <v>0</v>
      </c>
      <c r="T21" s="15" t="s">
        <v>62</v>
      </c>
      <c r="U21" s="136"/>
      <c r="V21" s="44">
        <f t="shared" si="0"/>
        <v>0</v>
      </c>
    </row>
    <row r="22" spans="1:22" ht="15.5" x14ac:dyDescent="0.35">
      <c r="A22" s="164"/>
      <c r="B22" s="157"/>
      <c r="C22" s="157"/>
      <c r="D22" s="157"/>
      <c r="E22" s="157"/>
      <c r="F22" s="158"/>
      <c r="G22" s="151"/>
      <c r="I22" s="146"/>
      <c r="J22" s="175"/>
      <c r="K22" s="141"/>
      <c r="L22" s="153"/>
      <c r="S22" s="44">
        <f>J131</f>
        <v>0</v>
      </c>
      <c r="T22" s="15" t="s">
        <v>62</v>
      </c>
      <c r="U22" s="136"/>
      <c r="V22" s="44">
        <f t="shared" si="0"/>
        <v>0</v>
      </c>
    </row>
    <row r="23" spans="1:22" ht="15.5" x14ac:dyDescent="0.35">
      <c r="A23" s="141"/>
      <c r="B23" s="141"/>
      <c r="C23" s="141"/>
      <c r="D23" s="141"/>
      <c r="E23" s="141"/>
      <c r="F23" s="141"/>
      <c r="G23" s="141"/>
      <c r="I23" s="146"/>
      <c r="J23" s="175"/>
      <c r="K23" s="141"/>
      <c r="L23" s="153"/>
      <c r="S23" s="44">
        <f>J138</f>
        <v>0</v>
      </c>
      <c r="T23" s="15" t="s">
        <v>62</v>
      </c>
      <c r="U23" s="136"/>
      <c r="V23" s="44">
        <f t="shared" si="0"/>
        <v>0</v>
      </c>
    </row>
    <row r="24" spans="1:22" ht="15.5" x14ac:dyDescent="0.35">
      <c r="A24" s="141"/>
      <c r="B24" s="141"/>
      <c r="C24" s="141"/>
      <c r="D24" s="141"/>
      <c r="E24" s="146"/>
      <c r="F24" s="146"/>
      <c r="G24" s="141"/>
      <c r="I24" s="146"/>
      <c r="J24" s="175"/>
      <c r="K24" s="141"/>
      <c r="L24" s="153"/>
      <c r="S24" s="44">
        <f>J145</f>
        <v>0</v>
      </c>
      <c r="T24" s="15" t="s">
        <v>62</v>
      </c>
      <c r="U24" s="136"/>
      <c r="V24" s="44">
        <f t="shared" si="0"/>
        <v>0</v>
      </c>
    </row>
    <row r="25" spans="1:22" ht="15.5" x14ac:dyDescent="0.35">
      <c r="A25" s="141"/>
      <c r="B25" s="141"/>
      <c r="C25" s="141"/>
      <c r="D25" s="141"/>
      <c r="E25" s="146"/>
      <c r="F25" s="146"/>
      <c r="G25" s="141"/>
      <c r="I25" s="181"/>
      <c r="J25" s="178"/>
      <c r="K25" s="141"/>
      <c r="L25" s="153"/>
      <c r="S25" s="44">
        <f>J155</f>
        <v>0</v>
      </c>
      <c r="T25" s="15" t="s">
        <v>120</v>
      </c>
      <c r="U25" s="136"/>
      <c r="V25" s="44">
        <f t="shared" si="0"/>
        <v>0</v>
      </c>
    </row>
    <row r="26" spans="1:22" ht="15.5" x14ac:dyDescent="0.35">
      <c r="A26" s="141"/>
      <c r="B26" s="141"/>
      <c r="C26" s="141"/>
      <c r="D26" s="141"/>
      <c r="E26" s="141"/>
      <c r="F26" s="141"/>
      <c r="G26" s="141"/>
      <c r="I26" s="183"/>
      <c r="J26" s="182"/>
      <c r="K26" s="141"/>
      <c r="L26" s="153"/>
      <c r="S26" s="44">
        <f>J166</f>
        <v>0</v>
      </c>
      <c r="T26" s="15" t="s">
        <v>120</v>
      </c>
      <c r="U26" s="136"/>
      <c r="V26" s="44">
        <f t="shared" si="0"/>
        <v>0</v>
      </c>
    </row>
    <row r="27" spans="1:22" ht="15.5" x14ac:dyDescent="0.35">
      <c r="A27" s="141"/>
      <c r="B27" s="141"/>
      <c r="C27" s="141"/>
      <c r="D27" s="141"/>
      <c r="E27" s="141"/>
      <c r="F27" s="141"/>
      <c r="G27" s="141"/>
      <c r="I27" s="183"/>
      <c r="J27" s="182"/>
      <c r="K27" s="141"/>
      <c r="L27" s="153"/>
      <c r="S27" s="44">
        <f>J177</f>
        <v>0</v>
      </c>
      <c r="T27" s="15" t="s">
        <v>120</v>
      </c>
      <c r="U27" s="136"/>
      <c r="V27" s="44">
        <f t="shared" si="0"/>
        <v>0</v>
      </c>
    </row>
    <row r="28" spans="1:22" ht="15.5" x14ac:dyDescent="0.35">
      <c r="A28" s="141"/>
      <c r="B28" s="141"/>
      <c r="C28" s="141"/>
      <c r="D28" s="141"/>
      <c r="E28" s="141"/>
      <c r="F28" s="141"/>
      <c r="G28" s="141"/>
      <c r="I28" s="146"/>
      <c r="J28" s="175"/>
      <c r="K28" s="141"/>
      <c r="S28" s="44">
        <f>J187</f>
        <v>0</v>
      </c>
      <c r="T28" s="15" t="s">
        <v>120</v>
      </c>
      <c r="U28" s="136"/>
      <c r="V28" s="44">
        <f t="shared" si="0"/>
        <v>0</v>
      </c>
    </row>
    <row r="29" spans="1:22" ht="15.5" x14ac:dyDescent="0.35">
      <c r="A29" s="669"/>
      <c r="B29" s="670"/>
      <c r="C29" s="670"/>
      <c r="D29" s="670"/>
      <c r="E29" s="670"/>
      <c r="F29" s="671"/>
      <c r="G29" s="141"/>
      <c r="I29" s="146"/>
      <c r="J29" s="175"/>
      <c r="K29" s="141"/>
      <c r="S29" s="44">
        <f>J199</f>
        <v>0</v>
      </c>
      <c r="T29" s="15" t="s">
        <v>120</v>
      </c>
      <c r="U29" s="136"/>
      <c r="V29" s="44">
        <f t="shared" si="0"/>
        <v>0</v>
      </c>
    </row>
    <row r="30" spans="1:22" ht="15.5" x14ac:dyDescent="0.35">
      <c r="A30" s="141"/>
      <c r="B30" s="141"/>
      <c r="C30" s="141"/>
      <c r="D30" s="141"/>
      <c r="E30" s="141"/>
      <c r="F30" s="141"/>
      <c r="G30" s="141"/>
      <c r="I30" s="146"/>
      <c r="J30" s="175"/>
      <c r="K30" s="141"/>
      <c r="S30" s="44">
        <f>J210</f>
        <v>0</v>
      </c>
      <c r="T30" s="15" t="s">
        <v>120</v>
      </c>
      <c r="U30" s="136"/>
      <c r="V30" s="44">
        <f t="shared" si="0"/>
        <v>0</v>
      </c>
    </row>
    <row r="31" spans="1:22" ht="15.5" x14ac:dyDescent="0.35">
      <c r="A31" s="141"/>
      <c r="B31" s="141"/>
      <c r="C31" s="141"/>
      <c r="D31" s="141"/>
      <c r="E31" s="146"/>
      <c r="F31" s="146"/>
      <c r="G31" s="141"/>
      <c r="I31" s="146"/>
      <c r="J31" s="175"/>
      <c r="K31" s="141"/>
      <c r="S31" s="44">
        <f>J221</f>
        <v>0</v>
      </c>
      <c r="T31" s="15" t="s">
        <v>120</v>
      </c>
      <c r="U31" s="136"/>
      <c r="V31" s="44">
        <f t="shared" si="0"/>
        <v>0</v>
      </c>
    </row>
    <row r="32" spans="1:22" ht="15.5" x14ac:dyDescent="0.35">
      <c r="A32" s="141"/>
      <c r="B32" s="141"/>
      <c r="C32" s="141"/>
      <c r="D32" s="141"/>
      <c r="E32" s="146"/>
      <c r="F32" s="146"/>
      <c r="G32" s="141"/>
      <c r="I32" s="181"/>
      <c r="J32" s="178"/>
      <c r="K32" s="141"/>
      <c r="S32" s="44">
        <f>J234</f>
        <v>0</v>
      </c>
      <c r="T32" s="15" t="s">
        <v>112</v>
      </c>
      <c r="U32" s="186"/>
      <c r="V32" s="44">
        <f t="shared" si="0"/>
        <v>0</v>
      </c>
    </row>
    <row r="33" spans="1:22" ht="15.5" x14ac:dyDescent="0.35">
      <c r="A33" s="141"/>
      <c r="B33" s="141"/>
      <c r="C33" s="141"/>
      <c r="D33" s="141"/>
      <c r="E33" s="141"/>
      <c r="F33" s="141"/>
      <c r="G33" s="141"/>
      <c r="H33" s="146"/>
      <c r="I33" s="175"/>
      <c r="J33" s="141"/>
    </row>
    <row r="34" spans="1:22" ht="15.5" x14ac:dyDescent="0.35">
      <c r="A34" s="141"/>
      <c r="B34" s="141"/>
      <c r="C34" s="141"/>
      <c r="D34" s="141"/>
      <c r="E34" s="141"/>
      <c r="F34" s="141"/>
      <c r="G34" s="141"/>
      <c r="H34" s="146"/>
      <c r="I34" s="175"/>
      <c r="J34" s="141"/>
      <c r="U34" s="136" t="s">
        <v>118</v>
      </c>
      <c r="V34" s="135">
        <f>SUM(V4:V32)</f>
        <v>0</v>
      </c>
    </row>
    <row r="35" spans="1:22" ht="15.5" x14ac:dyDescent="0.35">
      <c r="A35" s="141"/>
      <c r="B35" s="141"/>
      <c r="C35" s="141"/>
      <c r="D35" s="141"/>
      <c r="E35" s="141"/>
      <c r="F35" s="141"/>
      <c r="G35" s="141"/>
      <c r="H35" s="146"/>
      <c r="I35" s="175"/>
      <c r="J35" s="141"/>
    </row>
    <row r="36" spans="1:22" ht="15.5" x14ac:dyDescent="0.35">
      <c r="A36" s="164"/>
      <c r="B36" s="157"/>
      <c r="C36" s="157"/>
      <c r="D36" s="157"/>
      <c r="E36" s="157"/>
      <c r="F36" s="158"/>
      <c r="G36" s="151"/>
      <c r="H36" s="183"/>
      <c r="I36" s="175"/>
      <c r="J36" s="141"/>
    </row>
    <row r="37" spans="1:22" ht="15.5" x14ac:dyDescent="0.35">
      <c r="A37" s="141"/>
      <c r="B37" s="141"/>
      <c r="C37" s="141"/>
      <c r="D37" s="141"/>
      <c r="E37" s="141"/>
      <c r="F37" s="141"/>
      <c r="G37" s="141"/>
      <c r="H37" s="146"/>
      <c r="I37" s="175"/>
      <c r="J37" s="141"/>
    </row>
    <row r="38" spans="1:22" ht="15.5" x14ac:dyDescent="0.35">
      <c r="A38" s="141"/>
      <c r="B38" s="141"/>
      <c r="C38" s="141"/>
      <c r="D38" s="141"/>
      <c r="E38" s="146"/>
      <c r="F38" s="146"/>
      <c r="G38" s="141"/>
      <c r="H38" s="146"/>
      <c r="I38" s="175"/>
      <c r="J38" s="141"/>
    </row>
    <row r="39" spans="1:22" ht="15.5" x14ac:dyDescent="0.35">
      <c r="A39" s="141"/>
      <c r="B39" s="141"/>
      <c r="C39" s="141"/>
      <c r="D39" s="141"/>
      <c r="E39" s="146"/>
      <c r="F39" s="146"/>
      <c r="G39" s="141"/>
      <c r="I39" s="181"/>
      <c r="J39" s="178"/>
      <c r="K39" s="141"/>
    </row>
    <row r="40" spans="1:22" ht="15.5" x14ac:dyDescent="0.35">
      <c r="A40" s="141"/>
      <c r="B40" s="141"/>
      <c r="C40" s="141"/>
      <c r="D40" s="141"/>
      <c r="E40" s="141"/>
      <c r="F40" s="141"/>
      <c r="G40" s="141"/>
      <c r="I40" s="183"/>
      <c r="J40" s="182"/>
      <c r="K40" s="141"/>
    </row>
    <row r="41" spans="1:22" ht="15.5" x14ac:dyDescent="0.35">
      <c r="A41" s="141"/>
      <c r="B41" s="141"/>
      <c r="C41" s="141"/>
      <c r="D41" s="141"/>
      <c r="E41" s="141"/>
      <c r="F41" s="141"/>
      <c r="G41" s="141"/>
      <c r="I41" s="183"/>
      <c r="J41" s="182"/>
      <c r="K41" s="141"/>
    </row>
    <row r="42" spans="1:22" ht="15.5" x14ac:dyDescent="0.35">
      <c r="A42" s="141"/>
      <c r="B42" s="141"/>
      <c r="C42" s="141"/>
      <c r="D42" s="141"/>
      <c r="E42" s="141"/>
      <c r="F42" s="141"/>
      <c r="G42" s="141"/>
      <c r="I42" s="146"/>
      <c r="J42" s="175"/>
      <c r="K42" s="141"/>
    </row>
    <row r="43" spans="1:22" ht="15.5" x14ac:dyDescent="0.35">
      <c r="A43" s="669"/>
      <c r="B43" s="670"/>
      <c r="C43" s="670"/>
      <c r="D43" s="670"/>
      <c r="E43" s="670"/>
      <c r="F43" s="671"/>
      <c r="G43" s="141"/>
      <c r="I43" s="146"/>
      <c r="J43" s="175"/>
      <c r="K43" s="141"/>
    </row>
    <row r="44" spans="1:22" ht="15.5" x14ac:dyDescent="0.35">
      <c r="A44" s="141"/>
      <c r="B44" s="141"/>
      <c r="C44" s="141"/>
      <c r="D44" s="141"/>
      <c r="E44" s="141"/>
      <c r="F44" s="141"/>
      <c r="G44" s="141"/>
      <c r="I44" s="146"/>
      <c r="J44" s="175"/>
      <c r="K44" s="141"/>
    </row>
    <row r="45" spans="1:22" ht="15.5" x14ac:dyDescent="0.35">
      <c r="A45" s="141"/>
      <c r="B45" s="141"/>
      <c r="C45" s="141"/>
      <c r="D45" s="141"/>
      <c r="E45" s="146"/>
      <c r="F45" s="146"/>
      <c r="G45" s="141"/>
      <c r="I45" s="146"/>
      <c r="J45" s="175"/>
      <c r="K45" s="141"/>
    </row>
    <row r="46" spans="1:22" ht="15.5" x14ac:dyDescent="0.35">
      <c r="A46" s="141"/>
      <c r="B46" s="141"/>
      <c r="C46" s="141"/>
      <c r="D46" s="141"/>
      <c r="E46" s="146"/>
      <c r="F46" s="146"/>
      <c r="G46" s="141"/>
      <c r="I46" s="181"/>
      <c r="J46" s="178"/>
      <c r="K46" s="141"/>
    </row>
    <row r="47" spans="1:22" ht="15.5" x14ac:dyDescent="0.35">
      <c r="A47" s="141"/>
      <c r="B47" s="141"/>
      <c r="C47" s="141"/>
      <c r="D47" s="141"/>
      <c r="E47" s="141"/>
      <c r="F47" s="141"/>
      <c r="G47" s="141"/>
      <c r="I47" s="146"/>
      <c r="J47" s="175"/>
      <c r="K47" s="141"/>
    </row>
    <row r="48" spans="1:22" ht="15.5" x14ac:dyDescent="0.35">
      <c r="A48" s="141"/>
      <c r="B48" s="141"/>
      <c r="C48" s="141"/>
      <c r="D48" s="141"/>
      <c r="E48" s="141"/>
      <c r="F48" s="141"/>
      <c r="G48" s="141"/>
      <c r="I48" s="146"/>
      <c r="J48" s="175"/>
      <c r="K48" s="141"/>
    </row>
    <row r="49" spans="1:11" ht="15.5" x14ac:dyDescent="0.35">
      <c r="A49" s="141"/>
      <c r="B49" s="141"/>
      <c r="C49" s="141"/>
      <c r="D49" s="141"/>
      <c r="E49" s="141"/>
      <c r="F49" s="141"/>
      <c r="G49" s="141"/>
      <c r="I49" s="146"/>
      <c r="J49" s="175"/>
      <c r="K49" s="141"/>
    </row>
    <row r="50" spans="1:11" ht="15.5" x14ac:dyDescent="0.35">
      <c r="A50" s="164"/>
      <c r="B50" s="157"/>
      <c r="C50" s="157"/>
      <c r="D50" s="157"/>
      <c r="E50" s="157"/>
      <c r="F50" s="158"/>
      <c r="G50" s="151"/>
      <c r="I50" s="146"/>
      <c r="J50" s="175"/>
      <c r="K50" s="141"/>
    </row>
    <row r="51" spans="1:11" ht="15.5" x14ac:dyDescent="0.35">
      <c r="A51" s="141"/>
      <c r="B51" s="141"/>
      <c r="C51" s="141"/>
      <c r="D51" s="141"/>
      <c r="E51" s="146"/>
      <c r="F51" s="146"/>
      <c r="G51" s="141"/>
      <c r="I51" s="146"/>
      <c r="J51" s="175"/>
      <c r="K51" s="141"/>
    </row>
    <row r="52" spans="1:11" ht="15.5" x14ac:dyDescent="0.35">
      <c r="A52" s="141"/>
      <c r="B52" s="141"/>
      <c r="C52" s="141"/>
      <c r="D52" s="141"/>
      <c r="E52" s="146"/>
      <c r="F52" s="146"/>
      <c r="G52" s="141"/>
      <c r="I52" s="146"/>
      <c r="J52" s="175"/>
      <c r="K52" s="141"/>
    </row>
    <row r="53" spans="1:11" ht="15.5" x14ac:dyDescent="0.35">
      <c r="A53" s="141"/>
      <c r="B53" s="141"/>
      <c r="C53" s="141"/>
      <c r="D53" s="141"/>
      <c r="E53" s="146"/>
      <c r="F53" s="146"/>
      <c r="G53" s="141"/>
      <c r="I53" s="181"/>
      <c r="J53" s="178"/>
      <c r="K53" s="141"/>
    </row>
    <row r="54" spans="1:11" ht="15.5" x14ac:dyDescent="0.35">
      <c r="A54" s="141"/>
      <c r="B54" s="141"/>
      <c r="C54" s="141"/>
      <c r="D54" s="141"/>
      <c r="E54" s="141"/>
      <c r="F54" s="141"/>
      <c r="G54" s="141"/>
      <c r="I54" s="183"/>
      <c r="J54" s="182"/>
      <c r="K54" s="141"/>
    </row>
    <row r="55" spans="1:11" ht="15.5" x14ac:dyDescent="0.35">
      <c r="A55" s="141"/>
      <c r="B55" s="141"/>
      <c r="C55" s="141"/>
      <c r="D55" s="141"/>
      <c r="E55" s="141"/>
      <c r="F55" s="141"/>
      <c r="G55" s="141"/>
      <c r="I55" s="183"/>
      <c r="J55" s="182"/>
      <c r="K55" s="141"/>
    </row>
    <row r="56" spans="1:11" ht="15.5" x14ac:dyDescent="0.35">
      <c r="A56" s="141"/>
      <c r="B56" s="141"/>
      <c r="C56" s="141"/>
      <c r="D56" s="141"/>
      <c r="E56" s="141"/>
      <c r="F56" s="141"/>
      <c r="G56" s="141"/>
      <c r="I56" s="146"/>
      <c r="J56" s="175"/>
      <c r="K56" s="141"/>
    </row>
    <row r="57" spans="1:11" ht="15.5" x14ac:dyDescent="0.35">
      <c r="A57" s="164"/>
      <c r="B57" s="157"/>
      <c r="C57" s="157"/>
      <c r="D57" s="157"/>
      <c r="E57" s="157"/>
      <c r="F57" s="158"/>
      <c r="G57" s="151"/>
      <c r="I57" s="146"/>
      <c r="J57" s="175"/>
      <c r="K57" s="141"/>
    </row>
    <row r="58" spans="1:11" ht="15.5" x14ac:dyDescent="0.35">
      <c r="A58" s="141"/>
      <c r="B58" s="141"/>
      <c r="C58" s="141"/>
      <c r="D58" s="141"/>
      <c r="E58" s="141"/>
      <c r="F58" s="141"/>
      <c r="G58" s="141"/>
      <c r="I58" s="146"/>
      <c r="J58" s="175"/>
      <c r="K58" s="141"/>
    </row>
    <row r="59" spans="1:11" ht="15.5" x14ac:dyDescent="0.35">
      <c r="A59" s="141"/>
      <c r="B59" s="141"/>
      <c r="C59" s="141"/>
      <c r="D59" s="141"/>
      <c r="E59" s="146"/>
      <c r="F59" s="146"/>
      <c r="G59" s="141"/>
      <c r="I59" s="146"/>
      <c r="J59" s="175"/>
      <c r="K59" s="141"/>
    </row>
    <row r="60" spans="1:11" ht="15.5" x14ac:dyDescent="0.35">
      <c r="A60" s="141"/>
      <c r="B60" s="141"/>
      <c r="C60" s="141"/>
      <c r="D60" s="141"/>
      <c r="E60" s="146"/>
      <c r="F60" s="146"/>
      <c r="G60" s="141"/>
      <c r="I60" s="181"/>
      <c r="J60" s="178"/>
      <c r="K60" s="141"/>
    </row>
    <row r="61" spans="1:11" ht="15.5" x14ac:dyDescent="0.35">
      <c r="A61" s="141"/>
      <c r="B61" s="141"/>
      <c r="C61" s="141"/>
      <c r="D61" s="141"/>
      <c r="E61" s="141"/>
      <c r="F61" s="141"/>
      <c r="G61" s="141"/>
      <c r="I61" s="146"/>
      <c r="J61" s="175"/>
      <c r="K61" s="141"/>
    </row>
    <row r="62" spans="1:11" ht="15.5" x14ac:dyDescent="0.35">
      <c r="A62" s="141"/>
      <c r="B62" s="141"/>
      <c r="C62" s="141"/>
      <c r="D62" s="141"/>
      <c r="E62" s="141"/>
      <c r="F62" s="141"/>
      <c r="G62" s="141"/>
      <c r="I62" s="146"/>
      <c r="J62" s="175"/>
      <c r="K62" s="141"/>
    </row>
    <row r="63" spans="1:11" ht="15.5" x14ac:dyDescent="0.35">
      <c r="A63" s="141"/>
      <c r="B63" s="141"/>
      <c r="C63" s="141"/>
      <c r="D63" s="141"/>
      <c r="E63" s="141"/>
      <c r="F63" s="141"/>
      <c r="G63" s="141"/>
      <c r="I63" s="146"/>
      <c r="J63" s="175"/>
      <c r="K63" s="141"/>
    </row>
    <row r="64" spans="1:11" ht="15.5" x14ac:dyDescent="0.35">
      <c r="A64" s="164"/>
      <c r="B64" s="159"/>
      <c r="C64" s="159"/>
      <c r="D64" s="159"/>
      <c r="E64" s="159"/>
      <c r="F64" s="160"/>
      <c r="G64" s="141"/>
      <c r="I64" s="146"/>
      <c r="J64" s="175"/>
      <c r="K64" s="141"/>
    </row>
    <row r="65" spans="1:11" ht="15.5" x14ac:dyDescent="0.35">
      <c r="A65" s="141"/>
      <c r="B65" s="141"/>
      <c r="C65" s="141"/>
      <c r="D65" s="141"/>
      <c r="E65" s="141"/>
      <c r="F65" s="141"/>
      <c r="G65" s="141"/>
      <c r="I65" s="146"/>
      <c r="J65" s="175"/>
      <c r="K65" s="141"/>
    </row>
    <row r="66" spans="1:11" ht="15.5" x14ac:dyDescent="0.35">
      <c r="A66" s="141"/>
      <c r="B66" s="141"/>
      <c r="C66" s="141"/>
      <c r="D66" s="141"/>
      <c r="E66" s="146"/>
      <c r="F66" s="146"/>
      <c r="G66" s="141"/>
      <c r="I66" s="146"/>
      <c r="J66" s="175"/>
      <c r="K66" s="141"/>
    </row>
    <row r="67" spans="1:11" ht="15.5" x14ac:dyDescent="0.35">
      <c r="A67" s="141"/>
      <c r="B67" s="141"/>
      <c r="C67" s="141"/>
      <c r="D67" s="141"/>
      <c r="E67" s="146"/>
      <c r="F67" s="146"/>
      <c r="G67" s="141"/>
      <c r="I67" s="181"/>
      <c r="J67" s="178"/>
      <c r="K67" s="141"/>
    </row>
    <row r="68" spans="1:11" ht="15.5" x14ac:dyDescent="0.35">
      <c r="A68" s="141"/>
      <c r="B68" s="141"/>
      <c r="C68" s="141"/>
      <c r="D68" s="141"/>
      <c r="E68" s="141"/>
      <c r="F68" s="141"/>
      <c r="G68" s="141"/>
      <c r="I68" s="183"/>
      <c r="J68" s="182"/>
      <c r="K68" s="141"/>
    </row>
    <row r="69" spans="1:11" ht="15.5" x14ac:dyDescent="0.35">
      <c r="A69" s="141"/>
      <c r="B69" s="141"/>
      <c r="C69" s="141"/>
      <c r="D69" s="141"/>
      <c r="E69" s="141"/>
      <c r="F69" s="141"/>
      <c r="G69" s="141"/>
      <c r="I69" s="183"/>
      <c r="J69" s="182"/>
      <c r="K69" s="141"/>
    </row>
    <row r="70" spans="1:11" ht="15.5" x14ac:dyDescent="0.35">
      <c r="A70" s="141"/>
      <c r="B70" s="141"/>
      <c r="C70" s="141"/>
      <c r="D70" s="141"/>
      <c r="E70" s="141"/>
      <c r="F70" s="141"/>
      <c r="G70" s="141"/>
      <c r="I70" s="141"/>
      <c r="J70" s="175"/>
      <c r="K70" s="141"/>
    </row>
    <row r="71" spans="1:11" ht="15.5" x14ac:dyDescent="0.35">
      <c r="A71" s="669"/>
      <c r="B71" s="670"/>
      <c r="C71" s="670"/>
      <c r="D71" s="670"/>
      <c r="E71" s="670"/>
      <c r="F71" s="671"/>
      <c r="G71" s="141"/>
      <c r="I71" s="141"/>
      <c r="J71" s="175"/>
      <c r="K71" s="141"/>
    </row>
    <row r="72" spans="1:11" ht="15.5" x14ac:dyDescent="0.35">
      <c r="A72" s="141"/>
      <c r="B72" s="141"/>
      <c r="C72" s="141"/>
      <c r="D72" s="141"/>
      <c r="E72" s="141"/>
      <c r="F72" s="141"/>
      <c r="G72" s="141"/>
      <c r="I72" s="141"/>
      <c r="J72" s="175"/>
      <c r="K72" s="141"/>
    </row>
    <row r="73" spans="1:11" ht="15.5" x14ac:dyDescent="0.35">
      <c r="A73" s="141"/>
      <c r="B73" s="141"/>
      <c r="C73" s="141"/>
      <c r="D73" s="141"/>
      <c r="E73" s="146"/>
      <c r="F73" s="146"/>
      <c r="G73" s="141"/>
      <c r="I73" s="146"/>
      <c r="J73" s="175"/>
      <c r="K73" s="141"/>
    </row>
    <row r="74" spans="1:11" ht="15.5" x14ac:dyDescent="0.35">
      <c r="A74" s="141"/>
      <c r="B74" s="141"/>
      <c r="C74" s="141"/>
      <c r="D74" s="141"/>
      <c r="E74" s="146"/>
      <c r="F74" s="146"/>
      <c r="G74" s="141"/>
      <c r="I74" s="181"/>
      <c r="J74" s="178"/>
      <c r="K74" s="141"/>
    </row>
    <row r="75" spans="1:11" ht="15.5" x14ac:dyDescent="0.35">
      <c r="A75" s="141"/>
      <c r="B75" s="141"/>
      <c r="C75" s="141"/>
      <c r="D75" s="141"/>
      <c r="E75" s="141"/>
      <c r="F75" s="141"/>
      <c r="G75" s="141"/>
      <c r="I75" s="146"/>
      <c r="J75" s="175"/>
      <c r="K75" s="141"/>
    </row>
    <row r="76" spans="1:11" ht="15.5" x14ac:dyDescent="0.35">
      <c r="A76" s="141"/>
      <c r="B76" s="141"/>
      <c r="C76" s="141"/>
      <c r="D76" s="141"/>
      <c r="E76" s="141"/>
      <c r="F76" s="141"/>
      <c r="G76" s="141"/>
      <c r="I76" s="146"/>
      <c r="J76" s="175"/>
      <c r="K76" s="141"/>
    </row>
    <row r="77" spans="1:11" ht="15.5" x14ac:dyDescent="0.35">
      <c r="A77" s="141"/>
      <c r="B77" s="141"/>
      <c r="C77" s="141"/>
      <c r="D77" s="141"/>
      <c r="E77" s="141"/>
      <c r="F77" s="141"/>
      <c r="G77" s="141"/>
      <c r="I77" s="146"/>
      <c r="J77" s="175"/>
      <c r="K77" s="141"/>
    </row>
    <row r="78" spans="1:11" ht="15.5" x14ac:dyDescent="0.35">
      <c r="A78" s="669"/>
      <c r="B78" s="670"/>
      <c r="C78" s="670"/>
      <c r="D78" s="670"/>
      <c r="E78" s="670"/>
      <c r="F78" s="671"/>
      <c r="G78" s="141"/>
      <c r="I78" s="146"/>
      <c r="J78" s="175"/>
      <c r="K78" s="141"/>
    </row>
    <row r="79" spans="1:11" ht="15.5" x14ac:dyDescent="0.35">
      <c r="A79" s="141"/>
      <c r="B79" s="141"/>
      <c r="C79" s="141"/>
      <c r="D79" s="141"/>
      <c r="E79" s="141"/>
      <c r="F79" s="141"/>
      <c r="G79" s="141"/>
      <c r="I79" s="146"/>
      <c r="J79" s="175"/>
      <c r="K79" s="141"/>
    </row>
    <row r="80" spans="1:11" ht="15.5" x14ac:dyDescent="0.35">
      <c r="A80" s="141"/>
      <c r="B80" s="141"/>
      <c r="C80" s="141"/>
      <c r="D80" s="141"/>
      <c r="E80" s="146"/>
      <c r="F80" s="146"/>
      <c r="G80" s="141"/>
      <c r="I80" s="146"/>
      <c r="J80" s="175"/>
      <c r="K80" s="141"/>
    </row>
    <row r="81" spans="1:11" ht="15.5" x14ac:dyDescent="0.35">
      <c r="A81" s="141"/>
      <c r="B81" s="141"/>
      <c r="C81" s="141"/>
      <c r="D81" s="141"/>
      <c r="E81" s="146"/>
      <c r="F81" s="146"/>
      <c r="G81" s="141"/>
      <c r="I81" s="181"/>
      <c r="J81" s="178"/>
      <c r="K81" s="141"/>
    </row>
    <row r="82" spans="1:11" ht="15.5" x14ac:dyDescent="0.35">
      <c r="A82" s="141"/>
      <c r="B82" s="141"/>
      <c r="C82" s="141"/>
      <c r="D82" s="141"/>
      <c r="E82" s="141"/>
      <c r="F82" s="141"/>
      <c r="G82" s="141"/>
      <c r="H82" s="151"/>
      <c r="I82" s="182"/>
      <c r="J82" s="141"/>
    </row>
    <row r="83" spans="1:11" ht="15.5" x14ac:dyDescent="0.35">
      <c r="A83" s="141"/>
      <c r="B83" s="141"/>
      <c r="C83" s="141"/>
      <c r="D83" s="141"/>
      <c r="E83" s="141"/>
      <c r="F83" s="141"/>
      <c r="G83" s="141"/>
      <c r="H83" s="151"/>
      <c r="I83" s="152"/>
      <c r="J83" s="141"/>
    </row>
    <row r="84" spans="1:11" ht="15.5" x14ac:dyDescent="0.35">
      <c r="A84" s="141"/>
      <c r="B84" s="141"/>
      <c r="C84" s="141"/>
      <c r="D84" s="141"/>
      <c r="E84" s="141"/>
      <c r="F84" s="141"/>
      <c r="G84" s="141"/>
      <c r="H84" s="151"/>
      <c r="I84" s="152"/>
      <c r="J84" s="141"/>
    </row>
    <row r="85" spans="1:11" ht="15.5" x14ac:dyDescent="0.35">
      <c r="A85" s="164"/>
      <c r="B85" s="157"/>
      <c r="C85" s="157"/>
      <c r="D85" s="157"/>
      <c r="E85" s="157"/>
      <c r="F85" s="157"/>
      <c r="G85" s="158"/>
      <c r="H85" s="151"/>
      <c r="I85" s="151"/>
      <c r="J85" s="141"/>
    </row>
    <row r="86" spans="1:11" ht="15.5" x14ac:dyDescent="0.35">
      <c r="A86" s="141"/>
      <c r="B86" s="141"/>
      <c r="C86" s="141"/>
      <c r="D86" s="141"/>
      <c r="E86" s="141"/>
      <c r="F86" s="141"/>
      <c r="G86" s="141"/>
      <c r="H86" s="141"/>
      <c r="I86" s="141"/>
      <c r="J86" s="141"/>
    </row>
    <row r="87" spans="1:11" ht="15.5" x14ac:dyDescent="0.35">
      <c r="A87" s="141"/>
      <c r="B87" s="141"/>
      <c r="C87" s="141"/>
      <c r="D87" s="141"/>
      <c r="E87" s="146"/>
      <c r="F87" s="146"/>
      <c r="G87" s="141"/>
      <c r="H87" s="141"/>
      <c r="I87" s="141"/>
      <c r="J87" s="141"/>
    </row>
    <row r="88" spans="1:11" ht="15.5" x14ac:dyDescent="0.35">
      <c r="A88" s="141"/>
      <c r="B88" s="141"/>
      <c r="C88" s="141"/>
      <c r="D88" s="141"/>
      <c r="E88" s="146"/>
      <c r="F88" s="146"/>
      <c r="G88" s="141"/>
      <c r="I88" s="181"/>
      <c r="J88" s="178"/>
      <c r="K88" s="141"/>
    </row>
    <row r="89" spans="1:11" ht="15.5" x14ac:dyDescent="0.35">
      <c r="A89" s="141"/>
      <c r="B89" s="141"/>
      <c r="C89" s="141"/>
      <c r="D89" s="141"/>
      <c r="E89" s="141"/>
      <c r="F89" s="141"/>
      <c r="G89" s="141"/>
      <c r="I89" s="141"/>
      <c r="J89" s="141"/>
      <c r="K89" s="141"/>
    </row>
    <row r="90" spans="1:11" ht="15.5" x14ac:dyDescent="0.35">
      <c r="A90" s="141"/>
      <c r="B90" s="141"/>
      <c r="C90" s="141"/>
      <c r="D90" s="141"/>
      <c r="E90" s="141"/>
      <c r="F90" s="141"/>
      <c r="G90" s="141"/>
      <c r="I90" s="141"/>
      <c r="J90" s="141"/>
      <c r="K90" s="141"/>
    </row>
    <row r="91" spans="1:11" ht="15.5" x14ac:dyDescent="0.35">
      <c r="A91" s="141"/>
      <c r="B91" s="141"/>
      <c r="C91" s="141"/>
      <c r="D91" s="141"/>
      <c r="E91" s="141"/>
      <c r="F91" s="141"/>
      <c r="G91" s="141"/>
      <c r="I91" s="141"/>
      <c r="J91" s="141"/>
      <c r="K91" s="141"/>
    </row>
    <row r="92" spans="1:11" ht="15.5" x14ac:dyDescent="0.35">
      <c r="A92" s="151"/>
      <c r="B92" s="151"/>
      <c r="C92" s="151"/>
      <c r="D92" s="151"/>
      <c r="E92" s="151"/>
      <c r="F92" s="151"/>
      <c r="G92" s="151"/>
      <c r="H92" s="151"/>
      <c r="I92" s="151"/>
      <c r="J92" s="151"/>
    </row>
    <row r="93" spans="1:11" ht="15.5" x14ac:dyDescent="0.35">
      <c r="A93" s="141"/>
      <c r="B93" s="141"/>
      <c r="C93" s="141"/>
      <c r="D93" s="141"/>
      <c r="E93" s="141"/>
      <c r="F93" s="141"/>
      <c r="G93" s="141"/>
      <c r="H93" s="141"/>
      <c r="I93" s="141"/>
      <c r="J93" s="141"/>
    </row>
    <row r="94" spans="1:11" ht="15.5" x14ac:dyDescent="0.35">
      <c r="A94" s="141"/>
      <c r="B94" s="141"/>
      <c r="C94" s="141"/>
      <c r="D94" s="141"/>
      <c r="E94" s="146"/>
      <c r="F94" s="146"/>
      <c r="G94" s="141"/>
      <c r="H94" s="141"/>
      <c r="I94" s="141"/>
      <c r="J94" s="141"/>
    </row>
    <row r="95" spans="1:11" ht="15.5" x14ac:dyDescent="0.35">
      <c r="A95" s="141"/>
      <c r="B95" s="141"/>
      <c r="C95" s="141"/>
      <c r="D95" s="141"/>
      <c r="E95" s="146"/>
      <c r="F95" s="146"/>
      <c r="G95" s="141"/>
      <c r="I95" s="183"/>
      <c r="J95" s="182"/>
      <c r="K95" s="141"/>
    </row>
    <row r="96" spans="1:11" ht="15.5" x14ac:dyDescent="0.35">
      <c r="A96" s="141"/>
      <c r="B96" s="141"/>
      <c r="C96" s="141"/>
      <c r="D96" s="141"/>
      <c r="E96" s="141"/>
      <c r="F96" s="141"/>
      <c r="G96" s="141"/>
      <c r="I96" s="146"/>
      <c r="J96" s="175"/>
      <c r="K96" s="141"/>
    </row>
    <row r="97" spans="1:11" ht="15.5" x14ac:dyDescent="0.35">
      <c r="A97" s="141"/>
      <c r="B97" s="141"/>
      <c r="C97" s="141"/>
      <c r="D97" s="141"/>
      <c r="E97" s="141"/>
      <c r="F97" s="141"/>
      <c r="G97" s="141"/>
      <c r="I97" s="146"/>
      <c r="J97" s="175"/>
      <c r="K97" s="141"/>
    </row>
    <row r="98" spans="1:11" ht="15.5" x14ac:dyDescent="0.35">
      <c r="A98" s="141"/>
      <c r="B98" s="141"/>
      <c r="C98" s="141"/>
      <c r="D98" s="141"/>
      <c r="E98" s="141"/>
      <c r="F98" s="141"/>
      <c r="G98" s="141"/>
      <c r="I98" s="146"/>
      <c r="J98" s="175"/>
      <c r="K98" s="141"/>
    </row>
    <row r="99" spans="1:11" ht="15.5" x14ac:dyDescent="0.35">
      <c r="A99" s="680"/>
      <c r="B99" s="680"/>
      <c r="C99" s="680"/>
      <c r="D99" s="680"/>
      <c r="E99" s="680"/>
      <c r="F99" s="680"/>
      <c r="G99" s="141"/>
      <c r="I99" s="146"/>
      <c r="J99" s="175"/>
      <c r="K99" s="141"/>
    </row>
    <row r="100" spans="1:11" ht="15.5" x14ac:dyDescent="0.35">
      <c r="A100" s="141"/>
      <c r="B100" s="141"/>
      <c r="C100" s="141"/>
      <c r="D100" s="141"/>
      <c r="E100" s="141"/>
      <c r="F100" s="141"/>
      <c r="G100" s="141"/>
      <c r="I100" s="146"/>
      <c r="J100" s="175"/>
      <c r="K100" s="141"/>
    </row>
    <row r="101" spans="1:11" ht="15.5" x14ac:dyDescent="0.35">
      <c r="A101" s="141"/>
      <c r="B101" s="141"/>
      <c r="C101" s="141"/>
      <c r="D101" s="141"/>
      <c r="E101" s="146"/>
      <c r="F101" s="146"/>
      <c r="G101" s="141"/>
      <c r="I101" s="146"/>
      <c r="J101" s="175"/>
      <c r="K101" s="141"/>
    </row>
    <row r="102" spans="1:11" ht="15.5" x14ac:dyDescent="0.35">
      <c r="A102" s="141"/>
      <c r="B102" s="141"/>
      <c r="C102" s="141"/>
      <c r="D102" s="141"/>
      <c r="E102" s="146"/>
      <c r="F102" s="146"/>
      <c r="G102" s="141"/>
      <c r="I102" s="183"/>
      <c r="J102" s="182"/>
      <c r="K102" s="141"/>
    </row>
    <row r="103" spans="1:11" ht="15.5" x14ac:dyDescent="0.35">
      <c r="A103" s="141"/>
      <c r="B103" s="141"/>
      <c r="C103" s="141"/>
      <c r="D103" s="141"/>
      <c r="E103" s="141"/>
      <c r="F103" s="141"/>
      <c r="G103" s="141"/>
      <c r="I103" s="146"/>
      <c r="J103" s="175"/>
      <c r="K103" s="141"/>
    </row>
    <row r="104" spans="1:11" ht="15.5" x14ac:dyDescent="0.35">
      <c r="A104" s="141"/>
      <c r="B104" s="141"/>
      <c r="C104" s="141"/>
      <c r="D104" s="141"/>
      <c r="E104" s="141"/>
      <c r="F104" s="141"/>
      <c r="G104" s="141"/>
      <c r="I104" s="146"/>
      <c r="J104" s="175"/>
      <c r="K104" s="141"/>
    </row>
    <row r="105" spans="1:11" ht="15.5" x14ac:dyDescent="0.35">
      <c r="A105" s="141"/>
      <c r="B105" s="141"/>
      <c r="C105" s="141"/>
      <c r="D105" s="141"/>
      <c r="E105" s="141"/>
      <c r="F105" s="141"/>
      <c r="G105" s="141"/>
      <c r="I105" s="146"/>
      <c r="J105" s="175"/>
      <c r="K105" s="141"/>
    </row>
    <row r="106" spans="1:11" ht="15.5" x14ac:dyDescent="0.35">
      <c r="A106" s="680"/>
      <c r="B106" s="680"/>
      <c r="C106" s="680"/>
      <c r="D106" s="680"/>
      <c r="E106" s="680"/>
      <c r="F106" s="680"/>
      <c r="G106" s="680"/>
      <c r="H106" s="680"/>
      <c r="I106" s="146"/>
      <c r="J106" s="175"/>
    </row>
    <row r="107" spans="1:11" ht="15.5" x14ac:dyDescent="0.35">
      <c r="A107" s="141"/>
      <c r="B107" s="141"/>
      <c r="C107" s="141"/>
      <c r="D107" s="141"/>
      <c r="E107" s="141"/>
      <c r="F107" s="141"/>
      <c r="G107" s="141"/>
      <c r="H107" s="141"/>
      <c r="I107" s="146"/>
      <c r="J107" s="175"/>
    </row>
    <row r="108" spans="1:11" ht="15.5" x14ac:dyDescent="0.35">
      <c r="A108" s="141"/>
      <c r="B108" s="141"/>
      <c r="C108" s="141"/>
      <c r="D108" s="141"/>
      <c r="E108" s="146"/>
      <c r="F108" s="146"/>
      <c r="G108" s="141"/>
      <c r="H108" s="141"/>
      <c r="I108" s="146"/>
      <c r="J108" s="175"/>
    </row>
    <row r="109" spans="1:11" ht="15.5" x14ac:dyDescent="0.35">
      <c r="A109" s="141"/>
      <c r="B109" s="141"/>
      <c r="C109" s="141"/>
      <c r="D109" s="141"/>
      <c r="E109" s="146"/>
      <c r="F109" s="146"/>
      <c r="G109" s="141"/>
      <c r="I109" s="137"/>
      <c r="J109" s="188"/>
    </row>
    <row r="110" spans="1:11" ht="15.5" x14ac:dyDescent="0.35">
      <c r="A110" s="141"/>
      <c r="B110" s="141"/>
      <c r="C110" s="141"/>
      <c r="D110" s="141"/>
      <c r="E110" s="141"/>
      <c r="F110" s="141"/>
      <c r="G110" s="141"/>
      <c r="I110" s="183"/>
      <c r="J110" s="182"/>
      <c r="K110" s="141"/>
    </row>
    <row r="111" spans="1:11" ht="15.5" x14ac:dyDescent="0.35">
      <c r="A111" s="141"/>
      <c r="B111" s="141"/>
      <c r="C111" s="141"/>
      <c r="D111" s="141"/>
      <c r="E111" s="141"/>
      <c r="F111" s="141"/>
      <c r="G111" s="141"/>
      <c r="I111" s="146"/>
      <c r="J111" s="175"/>
      <c r="K111" s="141"/>
    </row>
    <row r="112" spans="1:11" ht="15.5" x14ac:dyDescent="0.35">
      <c r="A112" s="141"/>
      <c r="B112" s="141"/>
      <c r="C112" s="141"/>
      <c r="D112" s="141"/>
      <c r="E112" s="141"/>
      <c r="F112" s="141"/>
      <c r="G112" s="141"/>
      <c r="I112" s="146"/>
      <c r="J112" s="175"/>
      <c r="K112" s="141"/>
    </row>
    <row r="113" spans="1:11" ht="15.5" x14ac:dyDescent="0.35">
      <c r="A113" s="680"/>
      <c r="B113" s="680"/>
      <c r="C113" s="680"/>
      <c r="D113" s="680"/>
      <c r="E113" s="680"/>
      <c r="F113" s="680"/>
      <c r="G113" s="141"/>
      <c r="I113" s="146"/>
      <c r="J113" s="175"/>
      <c r="K113" s="141"/>
    </row>
    <row r="114" spans="1:11" ht="15.5" x14ac:dyDescent="0.35">
      <c r="A114" s="141"/>
      <c r="B114" s="141"/>
      <c r="C114" s="141"/>
      <c r="D114" s="141"/>
      <c r="E114" s="141"/>
      <c r="F114" s="141"/>
      <c r="G114" s="141"/>
      <c r="I114" s="146"/>
      <c r="J114" s="175"/>
      <c r="K114" s="141"/>
    </row>
    <row r="115" spans="1:11" ht="15.5" x14ac:dyDescent="0.35">
      <c r="A115" s="141"/>
      <c r="B115" s="141"/>
      <c r="C115" s="141"/>
      <c r="D115" s="141"/>
      <c r="E115" s="146"/>
      <c r="F115" s="146"/>
      <c r="G115" s="141"/>
      <c r="I115" s="146"/>
      <c r="J115" s="175"/>
      <c r="K115" s="141"/>
    </row>
    <row r="116" spans="1:11" ht="15.5" x14ac:dyDescent="0.35">
      <c r="A116" s="141"/>
      <c r="B116" s="141"/>
      <c r="C116" s="141"/>
      <c r="D116" s="141"/>
      <c r="E116" s="146"/>
      <c r="F116" s="146"/>
      <c r="G116" s="141"/>
      <c r="I116" s="146"/>
      <c r="J116" s="175"/>
      <c r="K116" s="141"/>
    </row>
    <row r="117" spans="1:11" ht="15.5" x14ac:dyDescent="0.35">
      <c r="A117" s="141"/>
      <c r="B117" s="141"/>
      <c r="C117" s="141"/>
      <c r="D117" s="141"/>
      <c r="E117" s="141"/>
      <c r="F117" s="141"/>
      <c r="G117" s="141"/>
      <c r="I117" s="183"/>
      <c r="J117" s="182"/>
      <c r="K117" s="141"/>
    </row>
    <row r="118" spans="1:11" ht="15.5" x14ac:dyDescent="0.35">
      <c r="A118" s="141"/>
      <c r="B118" s="141"/>
      <c r="C118" s="141"/>
      <c r="D118" s="141"/>
      <c r="E118" s="141"/>
      <c r="F118" s="141"/>
      <c r="G118" s="141"/>
      <c r="I118" s="141"/>
      <c r="J118" s="141"/>
      <c r="K118" s="141"/>
    </row>
    <row r="119" spans="1:11" ht="15.5" x14ac:dyDescent="0.35">
      <c r="A119" s="141"/>
      <c r="B119" s="141"/>
      <c r="C119" s="141"/>
      <c r="D119" s="141"/>
      <c r="E119" s="141"/>
      <c r="F119" s="141"/>
      <c r="G119" s="141"/>
      <c r="I119" s="141"/>
      <c r="J119" s="141"/>
      <c r="K119" s="141"/>
    </row>
    <row r="120" spans="1:11" ht="15.5" x14ac:dyDescent="0.35">
      <c r="A120" s="680"/>
      <c r="B120" s="680"/>
      <c r="C120" s="680"/>
      <c r="D120" s="680"/>
      <c r="E120" s="680"/>
      <c r="F120" s="680"/>
      <c r="G120" s="141"/>
      <c r="I120" s="141"/>
      <c r="J120" s="141"/>
      <c r="K120" s="141"/>
    </row>
    <row r="121" spans="1:11" ht="15.5" x14ac:dyDescent="0.35">
      <c r="A121" s="141"/>
      <c r="B121" s="141"/>
      <c r="C121" s="141"/>
      <c r="D121" s="141"/>
      <c r="E121" s="141"/>
      <c r="F121" s="141"/>
      <c r="G121" s="141"/>
      <c r="I121" s="141"/>
      <c r="J121" s="141"/>
      <c r="K121" s="141"/>
    </row>
    <row r="122" spans="1:11" ht="15.5" x14ac:dyDescent="0.35">
      <c r="A122" s="141"/>
      <c r="B122" s="141"/>
      <c r="C122" s="141"/>
      <c r="D122" s="141"/>
      <c r="E122" s="146"/>
      <c r="F122" s="146"/>
      <c r="G122" s="141"/>
      <c r="I122" s="141"/>
      <c r="J122" s="141"/>
      <c r="K122" s="141"/>
    </row>
    <row r="123" spans="1:11" ht="15.5" x14ac:dyDescent="0.35">
      <c r="A123" s="141"/>
      <c r="B123" s="141"/>
      <c r="C123" s="141"/>
      <c r="D123" s="141"/>
      <c r="E123" s="146"/>
      <c r="F123" s="146"/>
      <c r="G123" s="141"/>
      <c r="I123" s="141"/>
      <c r="J123" s="141"/>
      <c r="K123" s="141"/>
    </row>
    <row r="124" spans="1:11" ht="15.5" x14ac:dyDescent="0.35">
      <c r="A124" s="141"/>
      <c r="B124" s="141"/>
      <c r="C124" s="141"/>
      <c r="D124" s="141"/>
      <c r="E124" s="141"/>
      <c r="F124" s="141"/>
      <c r="G124" s="141"/>
      <c r="I124" s="183"/>
      <c r="J124" s="182"/>
      <c r="K124" s="141"/>
    </row>
    <row r="125" spans="1:11" ht="15.5" x14ac:dyDescent="0.35">
      <c r="A125" s="141"/>
      <c r="B125" s="141"/>
      <c r="C125" s="141"/>
      <c r="D125" s="141"/>
      <c r="E125" s="141"/>
      <c r="F125" s="141"/>
      <c r="G125" s="141"/>
      <c r="I125" s="146"/>
      <c r="J125" s="175"/>
      <c r="K125" s="141"/>
    </row>
    <row r="126" spans="1:11" ht="15.5" x14ac:dyDescent="0.35">
      <c r="A126" s="141"/>
      <c r="B126" s="141"/>
      <c r="C126" s="141"/>
      <c r="D126" s="141"/>
      <c r="E126" s="141"/>
      <c r="F126" s="141"/>
      <c r="G126" s="141"/>
      <c r="I126" s="146"/>
      <c r="J126" s="175"/>
      <c r="K126" s="141"/>
    </row>
    <row r="127" spans="1:11" ht="15.5" x14ac:dyDescent="0.35">
      <c r="A127" s="151"/>
      <c r="B127" s="151"/>
      <c r="C127" s="151"/>
      <c r="D127" s="151"/>
      <c r="E127" s="151"/>
      <c r="F127" s="151"/>
      <c r="G127" s="151"/>
      <c r="I127" s="146"/>
      <c r="J127" s="175"/>
      <c r="K127" s="141"/>
    </row>
    <row r="128" spans="1:11" ht="15.5" x14ac:dyDescent="0.35">
      <c r="A128" s="141"/>
      <c r="B128" s="141"/>
      <c r="C128" s="141"/>
      <c r="D128" s="141"/>
      <c r="E128" s="141"/>
      <c r="F128" s="141"/>
      <c r="G128" s="141"/>
      <c r="I128" s="183"/>
      <c r="J128" s="180"/>
      <c r="K128" s="141"/>
    </row>
    <row r="129" spans="1:11" ht="15.5" x14ac:dyDescent="0.35">
      <c r="A129" s="141"/>
      <c r="B129" s="141"/>
      <c r="C129" s="141"/>
      <c r="D129" s="141"/>
      <c r="E129" s="146"/>
      <c r="F129" s="146"/>
      <c r="G129" s="141"/>
      <c r="I129" s="146"/>
      <c r="J129" s="175"/>
      <c r="K129" s="141"/>
    </row>
    <row r="130" spans="1:11" ht="15.5" x14ac:dyDescent="0.35">
      <c r="A130" s="141"/>
      <c r="B130" s="141"/>
      <c r="C130" s="141"/>
      <c r="D130" s="141"/>
      <c r="E130" s="146"/>
      <c r="F130" s="146"/>
      <c r="G130" s="141"/>
      <c r="I130" s="146"/>
      <c r="J130" s="175"/>
      <c r="K130" s="141"/>
    </row>
    <row r="131" spans="1:11" ht="15.5" x14ac:dyDescent="0.35">
      <c r="A131" s="141"/>
      <c r="B131" s="141"/>
      <c r="C131" s="141"/>
      <c r="D131" s="141"/>
      <c r="E131" s="141"/>
      <c r="F131" s="141"/>
      <c r="G131" s="141"/>
      <c r="I131" s="183"/>
      <c r="J131" s="182"/>
      <c r="K131" s="141"/>
    </row>
    <row r="132" spans="1:11" ht="15.5" x14ac:dyDescent="0.35">
      <c r="A132" s="141"/>
      <c r="B132" s="141"/>
      <c r="C132" s="141"/>
      <c r="D132" s="141"/>
      <c r="E132" s="141"/>
      <c r="F132" s="141"/>
      <c r="G132" s="141"/>
      <c r="I132" s="151"/>
      <c r="J132" s="152"/>
      <c r="K132" s="141"/>
    </row>
    <row r="133" spans="1:11" ht="15.5" x14ac:dyDescent="0.35">
      <c r="A133" s="141"/>
      <c r="B133" s="141"/>
      <c r="C133" s="141"/>
      <c r="D133" s="141"/>
      <c r="E133" s="141"/>
      <c r="F133" s="141"/>
      <c r="G133" s="141"/>
      <c r="I133" s="151"/>
      <c r="J133" s="152"/>
      <c r="K133" s="141"/>
    </row>
    <row r="134" spans="1:11" ht="15.5" x14ac:dyDescent="0.35">
      <c r="A134" s="151"/>
      <c r="B134" s="151"/>
      <c r="C134" s="151"/>
      <c r="D134" s="151"/>
      <c r="E134" s="151"/>
      <c r="F134" s="151"/>
      <c r="G134" s="151"/>
      <c r="I134" s="141"/>
      <c r="J134" s="141"/>
      <c r="K134" s="141"/>
    </row>
    <row r="135" spans="1:11" ht="15.5" x14ac:dyDescent="0.35">
      <c r="A135" s="141"/>
      <c r="B135" s="141"/>
      <c r="C135" s="141"/>
      <c r="D135" s="141"/>
      <c r="E135" s="141"/>
      <c r="F135" s="141"/>
      <c r="G135" s="141"/>
      <c r="I135" s="151"/>
      <c r="J135" s="141"/>
      <c r="K135" s="141"/>
    </row>
    <row r="136" spans="1:11" ht="15.5" x14ac:dyDescent="0.35">
      <c r="A136" s="141"/>
      <c r="B136" s="141"/>
      <c r="C136" s="141"/>
      <c r="D136" s="141"/>
      <c r="E136" s="146"/>
      <c r="F136" s="146"/>
      <c r="G136" s="141"/>
      <c r="I136" s="141"/>
      <c r="J136" s="141"/>
      <c r="K136" s="141"/>
    </row>
    <row r="137" spans="1:11" ht="15.5" x14ac:dyDescent="0.35">
      <c r="A137" s="141"/>
      <c r="B137" s="141"/>
      <c r="C137" s="141"/>
      <c r="D137" s="141"/>
      <c r="E137" s="146"/>
      <c r="F137" s="146"/>
      <c r="G137" s="141"/>
      <c r="I137" s="146"/>
      <c r="J137" s="141"/>
      <c r="K137" s="141"/>
    </row>
    <row r="138" spans="1:11" ht="15.5" x14ac:dyDescent="0.35">
      <c r="A138" s="141"/>
      <c r="B138" s="141"/>
      <c r="C138" s="141"/>
      <c r="D138" s="141"/>
      <c r="E138" s="141"/>
      <c r="F138" s="141"/>
      <c r="G138" s="141"/>
      <c r="I138" s="183"/>
      <c r="J138" s="182"/>
      <c r="K138" s="141"/>
    </row>
    <row r="139" spans="1:11" ht="15.5" x14ac:dyDescent="0.35">
      <c r="A139" s="141"/>
      <c r="B139" s="141"/>
      <c r="C139" s="141"/>
      <c r="D139" s="141"/>
      <c r="E139" s="141"/>
      <c r="F139" s="141"/>
      <c r="G139" s="141"/>
      <c r="I139" s="146"/>
      <c r="J139" s="175"/>
      <c r="K139" s="141"/>
    </row>
    <row r="140" spans="1:11" ht="15.5" x14ac:dyDescent="0.35">
      <c r="A140" s="141"/>
      <c r="B140" s="141"/>
      <c r="C140" s="141"/>
      <c r="D140" s="141"/>
      <c r="E140" s="141"/>
      <c r="F140" s="141"/>
      <c r="G140" s="141"/>
      <c r="I140" s="146"/>
      <c r="J140" s="175"/>
      <c r="K140" s="141"/>
    </row>
    <row r="141" spans="1:11" ht="15.5" x14ac:dyDescent="0.35">
      <c r="A141" s="151"/>
      <c r="B141" s="151"/>
      <c r="C141" s="151"/>
      <c r="D141" s="151"/>
      <c r="E141" s="151"/>
      <c r="F141" s="151"/>
      <c r="G141" s="151"/>
      <c r="I141" s="146"/>
      <c r="J141" s="175"/>
      <c r="K141" s="141"/>
    </row>
    <row r="142" spans="1:11" ht="15.5" x14ac:dyDescent="0.35">
      <c r="A142" s="141"/>
      <c r="B142" s="141"/>
      <c r="C142" s="141"/>
      <c r="D142" s="141"/>
      <c r="E142" s="141"/>
      <c r="F142" s="141"/>
      <c r="G142" s="141"/>
      <c r="I142" s="146"/>
      <c r="J142" s="175"/>
      <c r="K142" s="141"/>
    </row>
    <row r="143" spans="1:11" ht="15.5" x14ac:dyDescent="0.35">
      <c r="A143" s="141"/>
      <c r="B143" s="141"/>
      <c r="C143" s="141"/>
      <c r="D143" s="141"/>
      <c r="E143" s="146"/>
      <c r="F143" s="146"/>
      <c r="G143" s="141"/>
      <c r="I143" s="146"/>
      <c r="J143" s="175"/>
      <c r="K143" s="141"/>
    </row>
    <row r="144" spans="1:11" ht="15.5" x14ac:dyDescent="0.35">
      <c r="A144" s="141"/>
      <c r="B144" s="141"/>
      <c r="C144" s="141"/>
      <c r="D144" s="141"/>
      <c r="E144" s="146"/>
      <c r="F144" s="146"/>
      <c r="G144" s="141"/>
      <c r="I144" s="146"/>
      <c r="J144" s="175"/>
      <c r="K144" s="141"/>
    </row>
    <row r="145" spans="1:11" ht="15.5" x14ac:dyDescent="0.35">
      <c r="A145" s="141"/>
      <c r="B145" s="141"/>
      <c r="C145" s="141"/>
      <c r="D145" s="141"/>
      <c r="E145" s="141"/>
      <c r="F145" s="141"/>
      <c r="G145" s="141"/>
      <c r="I145" s="183"/>
      <c r="J145" s="182"/>
      <c r="K145" s="141"/>
    </row>
    <row r="146" spans="1:11" ht="15.5" x14ac:dyDescent="0.35">
      <c r="A146" s="141"/>
      <c r="B146" s="141"/>
      <c r="C146" s="141"/>
      <c r="D146" s="141"/>
      <c r="E146" s="141"/>
      <c r="F146" s="141"/>
      <c r="G146" s="141"/>
      <c r="I146" s="146"/>
      <c r="J146" s="175"/>
      <c r="K146" s="141"/>
    </row>
    <row r="147" spans="1:11" ht="15.5" x14ac:dyDescent="0.35">
      <c r="A147" s="141"/>
      <c r="B147" s="141"/>
      <c r="C147" s="141"/>
      <c r="D147" s="141"/>
      <c r="E147" s="141"/>
      <c r="F147" s="141"/>
      <c r="G147" s="141"/>
      <c r="I147" s="146"/>
      <c r="J147" s="175"/>
      <c r="K147" s="141"/>
    </row>
    <row r="148" spans="1:11" ht="15.5" x14ac:dyDescent="0.35">
      <c r="A148" s="680"/>
      <c r="B148" s="680"/>
      <c r="C148" s="680"/>
      <c r="D148" s="680"/>
      <c r="E148" s="680"/>
      <c r="F148" s="680"/>
      <c r="G148" s="141"/>
      <c r="I148" s="146"/>
      <c r="J148" s="141"/>
      <c r="K148" s="141"/>
    </row>
    <row r="149" spans="1:11" ht="15.5" x14ac:dyDescent="0.35">
      <c r="A149" s="141"/>
      <c r="B149" s="141"/>
      <c r="C149" s="141"/>
      <c r="D149" s="141"/>
      <c r="E149" s="141"/>
      <c r="F149" s="141"/>
      <c r="G149" s="141"/>
      <c r="I149" s="146"/>
      <c r="J149" s="141"/>
      <c r="K149" s="141"/>
    </row>
    <row r="150" spans="1:11" ht="15.5" x14ac:dyDescent="0.35">
      <c r="A150" s="141"/>
      <c r="B150" s="141"/>
      <c r="C150" s="141"/>
      <c r="D150" s="141"/>
      <c r="E150" s="146"/>
      <c r="F150" s="146"/>
      <c r="G150" s="141"/>
      <c r="I150" s="146"/>
      <c r="J150" s="141"/>
      <c r="K150" s="141"/>
    </row>
    <row r="151" spans="1:11" ht="15.5" x14ac:dyDescent="0.35">
      <c r="A151" s="141"/>
      <c r="B151" s="141"/>
      <c r="C151" s="141"/>
      <c r="D151" s="141"/>
      <c r="E151" s="146"/>
      <c r="F151" s="146"/>
      <c r="G151" s="141"/>
      <c r="I151" s="146"/>
      <c r="J151" s="177"/>
      <c r="K151" s="141"/>
    </row>
    <row r="152" spans="1:11" ht="15.5" x14ac:dyDescent="0.35">
      <c r="A152" s="141"/>
      <c r="B152" s="141"/>
      <c r="C152" s="141"/>
      <c r="D152" s="141"/>
      <c r="E152" s="146"/>
      <c r="F152" s="146"/>
      <c r="G152" s="141"/>
      <c r="I152" s="146"/>
      <c r="J152" s="175"/>
      <c r="K152" s="141"/>
    </row>
    <row r="153" spans="1:11" ht="15.5" x14ac:dyDescent="0.35">
      <c r="A153" s="141"/>
      <c r="B153" s="141"/>
      <c r="C153" s="141"/>
      <c r="D153" s="141"/>
      <c r="E153" s="146"/>
      <c r="F153" s="146"/>
      <c r="G153" s="141"/>
      <c r="I153" s="146"/>
      <c r="J153" s="175"/>
      <c r="K153" s="141"/>
    </row>
    <row r="154" spans="1:11" ht="15.5" x14ac:dyDescent="0.35">
      <c r="A154" s="141"/>
      <c r="B154" s="141"/>
      <c r="C154" s="141"/>
      <c r="D154" s="141"/>
      <c r="E154" s="146"/>
      <c r="F154" s="146"/>
      <c r="G154" s="141"/>
      <c r="I154" s="146"/>
      <c r="J154" s="177"/>
      <c r="K154" s="141"/>
    </row>
    <row r="155" spans="1:11" ht="15.5" x14ac:dyDescent="0.35">
      <c r="A155" s="141"/>
      <c r="B155" s="141"/>
      <c r="C155" s="141"/>
      <c r="D155" s="141"/>
      <c r="E155" s="141"/>
      <c r="F155" s="141"/>
      <c r="G155" s="141"/>
      <c r="I155" s="183"/>
      <c r="J155" s="182"/>
      <c r="K155" s="141"/>
    </row>
    <row r="156" spans="1:11" ht="15.5" x14ac:dyDescent="0.35">
      <c r="A156" s="141"/>
      <c r="B156" s="141"/>
      <c r="C156" s="141"/>
      <c r="D156" s="141"/>
      <c r="E156" s="141"/>
      <c r="F156" s="141"/>
      <c r="G156" s="141"/>
      <c r="I156"/>
      <c r="J156"/>
    </row>
    <row r="157" spans="1:11" ht="15.5" x14ac:dyDescent="0.35">
      <c r="A157" s="141"/>
      <c r="B157" s="141"/>
      <c r="C157" s="141"/>
      <c r="D157" s="141"/>
      <c r="E157" s="141"/>
      <c r="F157" s="141"/>
      <c r="G157" s="141"/>
      <c r="I157" s="183"/>
      <c r="J157" s="182"/>
      <c r="K157" s="141"/>
    </row>
    <row r="158" spans="1:11" ht="15.5" x14ac:dyDescent="0.35">
      <c r="A158" s="141"/>
      <c r="B158" s="141"/>
      <c r="C158" s="141"/>
      <c r="D158" s="141"/>
      <c r="E158" s="141"/>
      <c r="F158" s="141"/>
      <c r="G158" s="141"/>
      <c r="I158" s="183"/>
      <c r="J158" s="152"/>
      <c r="K158" s="141"/>
    </row>
    <row r="159" spans="1:11" ht="15.5" x14ac:dyDescent="0.35">
      <c r="A159" s="680"/>
      <c r="B159" s="680"/>
      <c r="C159" s="680"/>
      <c r="D159" s="680"/>
      <c r="E159" s="680"/>
      <c r="F159" s="680"/>
      <c r="G159" s="141"/>
      <c r="I159" s="146"/>
      <c r="J159" s="141"/>
      <c r="K159" s="141"/>
    </row>
    <row r="160" spans="1:11" ht="15.5" x14ac:dyDescent="0.35">
      <c r="A160" s="141"/>
      <c r="B160" s="141"/>
      <c r="C160" s="141"/>
      <c r="D160" s="141"/>
      <c r="E160" s="141"/>
      <c r="F160" s="141"/>
      <c r="G160" s="141"/>
      <c r="I160" s="146"/>
      <c r="J160" s="175"/>
      <c r="K160" s="141"/>
    </row>
    <row r="161" spans="1:20" ht="15.5" x14ac:dyDescent="0.35">
      <c r="A161" s="141"/>
      <c r="B161" s="141"/>
      <c r="C161" s="141"/>
      <c r="D161" s="141"/>
      <c r="E161" s="146"/>
      <c r="F161" s="146"/>
      <c r="G161" s="141"/>
      <c r="I161" s="146"/>
      <c r="J161" s="175"/>
      <c r="K161" s="141"/>
      <c r="L161" s="153"/>
      <c r="M161" s="153"/>
      <c r="N161" s="153"/>
      <c r="O161" s="153"/>
      <c r="P161" s="153"/>
      <c r="Q161" s="153"/>
      <c r="R161" s="153"/>
      <c r="S161" s="153"/>
      <c r="T161" s="153"/>
    </row>
    <row r="162" spans="1:20" ht="15.5" x14ac:dyDescent="0.35">
      <c r="A162" s="141"/>
      <c r="B162" s="141"/>
      <c r="C162" s="141"/>
      <c r="D162" s="141"/>
      <c r="E162" s="146"/>
      <c r="F162" s="146"/>
      <c r="G162" s="141"/>
      <c r="I162" s="146"/>
      <c r="J162" s="177"/>
      <c r="K162" s="141"/>
    </row>
    <row r="163" spans="1:20" ht="15.5" x14ac:dyDescent="0.35">
      <c r="A163" s="141"/>
      <c r="B163" s="141"/>
      <c r="C163" s="141"/>
      <c r="D163" s="141"/>
      <c r="E163" s="146"/>
      <c r="F163" s="146"/>
      <c r="G163" s="141"/>
      <c r="I163" s="146"/>
      <c r="J163" s="175"/>
      <c r="K163" s="141"/>
    </row>
    <row r="164" spans="1:20" ht="15.5" x14ac:dyDescent="0.35">
      <c r="A164" s="141"/>
      <c r="B164" s="141"/>
      <c r="C164" s="141"/>
      <c r="D164" s="141"/>
      <c r="E164" s="146"/>
      <c r="F164" s="146"/>
      <c r="G164" s="141"/>
      <c r="I164" s="146"/>
      <c r="J164" s="175"/>
      <c r="K164" s="141"/>
    </row>
    <row r="165" spans="1:20" ht="15.5" x14ac:dyDescent="0.35">
      <c r="A165" s="141"/>
      <c r="B165" s="141"/>
      <c r="C165" s="141"/>
      <c r="D165" s="141"/>
      <c r="E165" s="146"/>
      <c r="F165" s="146"/>
      <c r="G165" s="141"/>
      <c r="I165" s="146"/>
      <c r="J165" s="177"/>
      <c r="K165" s="141"/>
    </row>
    <row r="166" spans="1:20" ht="15.5" x14ac:dyDescent="0.35">
      <c r="A166" s="141"/>
      <c r="B166" s="141"/>
      <c r="C166" s="141"/>
      <c r="D166" s="141"/>
      <c r="E166" s="141"/>
      <c r="F166" s="141"/>
      <c r="G166" s="141"/>
      <c r="I166" s="183"/>
      <c r="J166" s="182"/>
      <c r="K166" s="141"/>
    </row>
    <row r="167" spans="1:20" ht="15.5" x14ac:dyDescent="0.35">
      <c r="A167" s="141"/>
      <c r="B167" s="141"/>
      <c r="C167" s="141"/>
      <c r="D167" s="141"/>
      <c r="E167" s="141"/>
      <c r="F167" s="141"/>
      <c r="G167" s="141"/>
      <c r="I167"/>
      <c r="J167"/>
    </row>
    <row r="168" spans="1:20" ht="15.5" x14ac:dyDescent="0.35">
      <c r="A168" s="141"/>
      <c r="B168" s="141"/>
      <c r="C168" s="141"/>
      <c r="D168" s="141"/>
      <c r="E168" s="141"/>
      <c r="F168" s="141"/>
      <c r="G168" s="141"/>
      <c r="I168" s="183"/>
      <c r="J168" s="162"/>
      <c r="K168" s="141"/>
      <c r="L168" s="153"/>
      <c r="M168" s="153"/>
      <c r="N168" s="153"/>
      <c r="O168" s="153"/>
      <c r="P168" s="153"/>
      <c r="Q168" s="153"/>
      <c r="R168" s="153"/>
      <c r="S168" s="153"/>
      <c r="T168" s="153"/>
    </row>
    <row r="169" spans="1:20" ht="15.5" x14ac:dyDescent="0.35">
      <c r="A169" s="141"/>
      <c r="B169" s="141"/>
      <c r="C169" s="141"/>
      <c r="D169" s="141"/>
      <c r="E169" s="141"/>
      <c r="F169" s="141"/>
      <c r="G169" s="141"/>
      <c r="I169" s="183"/>
      <c r="J169" s="162"/>
      <c r="K169" s="141"/>
    </row>
    <row r="170" spans="1:20" ht="15.5" x14ac:dyDescent="0.35">
      <c r="A170" s="680"/>
      <c r="B170" s="680"/>
      <c r="C170" s="680"/>
      <c r="D170" s="680"/>
      <c r="E170" s="680"/>
      <c r="F170" s="680"/>
      <c r="G170" s="141"/>
      <c r="I170" s="146"/>
      <c r="J170" s="141"/>
      <c r="K170" s="141"/>
    </row>
    <row r="171" spans="1:20" ht="15.5" x14ac:dyDescent="0.35">
      <c r="A171" s="141"/>
      <c r="B171" s="141"/>
      <c r="C171" s="141"/>
      <c r="D171" s="141"/>
      <c r="E171" s="141"/>
      <c r="F171" s="141"/>
      <c r="G171" s="141"/>
      <c r="I171" s="146"/>
      <c r="J171" s="141"/>
      <c r="K171" s="141"/>
    </row>
    <row r="172" spans="1:20" ht="15.5" x14ac:dyDescent="0.35">
      <c r="A172" s="141"/>
      <c r="B172" s="141"/>
      <c r="C172" s="141"/>
      <c r="D172" s="141"/>
      <c r="E172" s="146"/>
      <c r="F172" s="146"/>
      <c r="G172" s="146"/>
      <c r="I172"/>
      <c r="J172"/>
    </row>
    <row r="173" spans="1:20" ht="15.5" x14ac:dyDescent="0.35">
      <c r="A173" s="141"/>
      <c r="B173" s="141"/>
      <c r="C173" s="141"/>
      <c r="D173" s="141"/>
      <c r="E173" s="146"/>
      <c r="F173" s="146"/>
      <c r="G173" s="146"/>
      <c r="I173" s="146"/>
      <c r="J173" s="177"/>
      <c r="K173" s="141"/>
    </row>
    <row r="174" spans="1:20" ht="15.5" x14ac:dyDescent="0.35">
      <c r="A174" s="141"/>
      <c r="B174" s="141"/>
      <c r="C174" s="141"/>
      <c r="D174" s="141"/>
      <c r="E174" s="146"/>
      <c r="F174" s="146"/>
      <c r="G174" s="146"/>
      <c r="I174" s="146"/>
      <c r="J174" s="141"/>
      <c r="K174" s="141"/>
    </row>
    <row r="175" spans="1:20" ht="15.5" x14ac:dyDescent="0.35">
      <c r="A175" s="141"/>
      <c r="B175" s="141"/>
      <c r="C175" s="141"/>
      <c r="D175" s="141"/>
      <c r="E175" s="146"/>
      <c r="F175" s="146"/>
      <c r="G175" s="146"/>
      <c r="I175" s="146"/>
      <c r="J175" s="141"/>
      <c r="K175" s="141"/>
    </row>
    <row r="176" spans="1:20" ht="15.5" x14ac:dyDescent="0.35">
      <c r="A176" s="141"/>
      <c r="B176" s="141"/>
      <c r="C176" s="141"/>
      <c r="D176" s="141"/>
      <c r="E176" s="146"/>
      <c r="F176" s="146"/>
      <c r="G176" s="146"/>
      <c r="I176" s="146"/>
      <c r="J176" s="177"/>
      <c r="K176" s="141"/>
    </row>
    <row r="177" spans="1:11" ht="15.5" x14ac:dyDescent="0.35">
      <c r="A177" s="141"/>
      <c r="B177" s="141"/>
      <c r="C177" s="141"/>
      <c r="D177" s="141"/>
      <c r="E177" s="141"/>
      <c r="F177" s="141"/>
      <c r="G177" s="141"/>
      <c r="I177" s="183"/>
      <c r="J177" s="162"/>
      <c r="K177" s="141"/>
    </row>
    <row r="178" spans="1:11" ht="15.5" x14ac:dyDescent="0.35">
      <c r="A178" s="141"/>
      <c r="B178" s="141"/>
      <c r="C178" s="141"/>
      <c r="D178" s="141"/>
      <c r="E178" s="141"/>
      <c r="F178" s="141"/>
      <c r="G178" s="141"/>
      <c r="I178" s="141"/>
      <c r="J178" s="141"/>
      <c r="K178" s="141"/>
    </row>
    <row r="179" spans="1:11" ht="15.5" x14ac:dyDescent="0.35">
      <c r="A179" s="141"/>
      <c r="B179" s="141"/>
      <c r="C179" s="141"/>
      <c r="D179" s="141"/>
      <c r="E179" s="141"/>
      <c r="F179" s="141"/>
      <c r="G179" s="141"/>
      <c r="I179" s="141"/>
      <c r="J179" s="141"/>
      <c r="K179" s="141"/>
    </row>
    <row r="180" spans="1:11" ht="15.5" x14ac:dyDescent="0.35">
      <c r="A180" s="141"/>
      <c r="B180" s="141"/>
      <c r="C180" s="141"/>
      <c r="D180" s="141"/>
      <c r="E180" s="141"/>
      <c r="F180" s="141"/>
      <c r="G180" s="141"/>
      <c r="I180" s="141"/>
      <c r="J180" s="141"/>
      <c r="K180" s="141"/>
    </row>
    <row r="181" spans="1:11" ht="15.5" x14ac:dyDescent="0.35">
      <c r="A181" s="680"/>
      <c r="B181" s="680"/>
      <c r="C181" s="680"/>
      <c r="D181" s="680"/>
      <c r="E181" s="680"/>
      <c r="F181" s="680"/>
      <c r="G181" s="141"/>
      <c r="I181" s="141"/>
      <c r="J181" s="141"/>
      <c r="K181" s="141"/>
    </row>
    <row r="182" spans="1:11" ht="15.5" x14ac:dyDescent="0.35">
      <c r="A182" s="141"/>
      <c r="B182" s="141"/>
      <c r="C182" s="141"/>
      <c r="D182" s="141"/>
      <c r="E182" s="141"/>
      <c r="F182" s="141"/>
      <c r="G182" s="141"/>
      <c r="I182" s="141"/>
      <c r="J182" s="141"/>
      <c r="K182" s="141"/>
    </row>
    <row r="183" spans="1:11" ht="15.5" x14ac:dyDescent="0.35">
      <c r="A183" s="141"/>
      <c r="B183" s="141"/>
      <c r="C183" s="141"/>
      <c r="D183" s="141"/>
      <c r="E183" s="146"/>
      <c r="F183" s="146"/>
      <c r="G183" s="141"/>
      <c r="I183" s="141"/>
      <c r="J183" s="141"/>
      <c r="K183" s="141"/>
    </row>
    <row r="184" spans="1:11" ht="15.5" x14ac:dyDescent="0.35">
      <c r="A184" s="141"/>
      <c r="B184" s="141"/>
      <c r="C184" s="141"/>
      <c r="D184" s="141"/>
      <c r="E184" s="146"/>
      <c r="F184" s="146"/>
      <c r="G184" s="141"/>
      <c r="I184" s="146"/>
      <c r="J184" s="177"/>
      <c r="K184" s="141"/>
    </row>
    <row r="185" spans="1:11" ht="15.5" x14ac:dyDescent="0.35">
      <c r="A185" s="141"/>
      <c r="B185" s="141"/>
      <c r="C185" s="141"/>
      <c r="D185" s="141"/>
      <c r="E185" s="146"/>
      <c r="F185" s="146"/>
      <c r="G185" s="141"/>
      <c r="I185" s="141"/>
      <c r="J185" s="175"/>
      <c r="K185" s="141"/>
    </row>
    <row r="186" spans="1:11" ht="15.5" x14ac:dyDescent="0.35">
      <c r="A186" s="141"/>
      <c r="B186" s="141"/>
      <c r="C186" s="141"/>
      <c r="D186" s="141"/>
      <c r="E186" s="146"/>
      <c r="F186" s="146"/>
      <c r="G186" s="141"/>
      <c r="I186" s="146"/>
      <c r="J186" s="177"/>
      <c r="K186" s="141"/>
    </row>
    <row r="187" spans="1:11" ht="15.5" x14ac:dyDescent="0.35">
      <c r="A187" s="141"/>
      <c r="B187" s="141"/>
      <c r="C187" s="141"/>
      <c r="D187" s="141"/>
      <c r="E187" s="146"/>
      <c r="F187" s="146"/>
      <c r="G187" s="141"/>
      <c r="I187" s="183"/>
      <c r="J187" s="182"/>
      <c r="K187" s="141"/>
    </row>
    <row r="188" spans="1:11" ht="15.5" x14ac:dyDescent="0.35">
      <c r="A188" s="141"/>
      <c r="B188" s="141"/>
      <c r="C188" s="141"/>
      <c r="D188" s="141"/>
      <c r="E188" s="146"/>
      <c r="F188" s="146"/>
      <c r="G188" s="141"/>
      <c r="I188"/>
      <c r="J188" s="188"/>
    </row>
    <row r="189" spans="1:11" ht="15.5" x14ac:dyDescent="0.35">
      <c r="A189" s="141"/>
      <c r="B189" s="141"/>
      <c r="C189" s="141"/>
      <c r="D189" s="141"/>
      <c r="E189" s="141"/>
      <c r="F189" s="141"/>
      <c r="G189" s="141"/>
      <c r="I189" s="146"/>
      <c r="J189" s="141"/>
      <c r="K189" s="141"/>
    </row>
    <row r="190" spans="1:11" ht="15.5" x14ac:dyDescent="0.35">
      <c r="A190" s="141"/>
      <c r="B190" s="141"/>
      <c r="C190" s="141"/>
      <c r="D190" s="141"/>
      <c r="E190" s="141"/>
      <c r="F190" s="141"/>
      <c r="G190" s="141"/>
      <c r="I190" s="146"/>
      <c r="J190" s="141"/>
      <c r="K190" s="141"/>
    </row>
    <row r="191" spans="1:11" ht="15.5" x14ac:dyDescent="0.35">
      <c r="A191" s="141"/>
      <c r="B191" s="141"/>
      <c r="C191" s="141"/>
      <c r="D191" s="141"/>
      <c r="E191" s="141"/>
      <c r="F191" s="141"/>
      <c r="G191" s="141"/>
      <c r="I191" s="146"/>
      <c r="J191" s="141"/>
      <c r="K191" s="141"/>
    </row>
    <row r="192" spans="1:11" ht="15.5" x14ac:dyDescent="0.35">
      <c r="A192" s="680"/>
      <c r="B192" s="680"/>
      <c r="C192" s="680"/>
      <c r="D192" s="680"/>
      <c r="E192" s="680"/>
      <c r="F192" s="680"/>
      <c r="G192" s="141"/>
      <c r="I192" s="146"/>
      <c r="J192" s="141"/>
      <c r="K192" s="141"/>
    </row>
    <row r="193" spans="1:11" ht="15.5" x14ac:dyDescent="0.35">
      <c r="A193" s="141"/>
      <c r="B193" s="141"/>
      <c r="C193" s="141"/>
      <c r="D193" s="141"/>
      <c r="E193" s="141"/>
      <c r="F193" s="141"/>
      <c r="G193" s="141"/>
      <c r="I193" s="146"/>
      <c r="J193" s="141"/>
      <c r="K193" s="141"/>
    </row>
    <row r="194" spans="1:11" ht="15.5" x14ac:dyDescent="0.35">
      <c r="A194" s="141"/>
      <c r="B194" s="141"/>
      <c r="C194" s="141"/>
      <c r="D194" s="141"/>
      <c r="E194" s="146"/>
      <c r="F194" s="146"/>
      <c r="G194" s="146"/>
      <c r="I194" s="146"/>
      <c r="J194" s="141"/>
      <c r="K194" s="141"/>
    </row>
    <row r="195" spans="1:11" ht="15.5" x14ac:dyDescent="0.35">
      <c r="A195" s="141"/>
      <c r="B195" s="141"/>
      <c r="C195" s="141"/>
      <c r="D195" s="141"/>
      <c r="E195" s="146"/>
      <c r="F195" s="146"/>
      <c r="G195" s="146"/>
      <c r="I195" s="146"/>
      <c r="J195" s="155"/>
      <c r="K195" s="141"/>
    </row>
    <row r="196" spans="1:11" ht="15.5" x14ac:dyDescent="0.35">
      <c r="A196" s="141"/>
      <c r="B196" s="141"/>
      <c r="C196" s="141"/>
      <c r="D196" s="141"/>
      <c r="E196" s="146"/>
      <c r="F196" s="146"/>
      <c r="G196" s="146"/>
      <c r="I196" s="146"/>
      <c r="J196" s="141"/>
      <c r="K196" s="141"/>
    </row>
    <row r="197" spans="1:11" ht="15.5" x14ac:dyDescent="0.35">
      <c r="A197" s="141"/>
      <c r="B197" s="141"/>
      <c r="C197" s="141"/>
      <c r="D197" s="141"/>
      <c r="E197" s="146"/>
      <c r="F197" s="146"/>
      <c r="G197" s="146"/>
      <c r="I197" s="146"/>
      <c r="J197" s="141"/>
      <c r="K197" s="141"/>
    </row>
    <row r="198" spans="1:11" ht="15.5" x14ac:dyDescent="0.35">
      <c r="A198" s="141"/>
      <c r="B198" s="141"/>
      <c r="C198" s="141"/>
      <c r="D198" s="141"/>
      <c r="E198" s="146"/>
      <c r="F198" s="146"/>
      <c r="G198" s="146"/>
      <c r="I198" s="146"/>
      <c r="J198" s="155"/>
      <c r="K198" s="141"/>
    </row>
    <row r="199" spans="1:11" ht="15.5" x14ac:dyDescent="0.35">
      <c r="A199" s="141"/>
      <c r="B199" s="141"/>
      <c r="C199" s="141"/>
      <c r="D199" s="141"/>
      <c r="E199" s="146"/>
      <c r="F199" s="146"/>
      <c r="G199" s="146"/>
      <c r="I199" s="183"/>
      <c r="J199" s="162"/>
      <c r="K199" s="141"/>
    </row>
    <row r="200" spans="1:11" ht="15.5" x14ac:dyDescent="0.35">
      <c r="A200" s="141"/>
      <c r="B200" s="141"/>
      <c r="C200" s="141"/>
      <c r="D200" s="141"/>
      <c r="E200" s="141"/>
      <c r="F200" s="141"/>
      <c r="G200" s="141"/>
      <c r="I200" s="183"/>
      <c r="J200" s="162"/>
      <c r="K200" s="141"/>
    </row>
    <row r="201" spans="1:11" ht="15.5" x14ac:dyDescent="0.35">
      <c r="A201" s="141"/>
      <c r="B201" s="141"/>
      <c r="C201" s="141"/>
      <c r="D201" s="141"/>
      <c r="E201" s="141"/>
      <c r="F201" s="141"/>
      <c r="G201" s="141"/>
      <c r="I201" s="183"/>
      <c r="J201" s="162"/>
      <c r="K201" s="141"/>
    </row>
    <row r="202" spans="1:11" ht="15.5" x14ac:dyDescent="0.35">
      <c r="A202" s="141"/>
      <c r="B202" s="141"/>
      <c r="C202" s="141"/>
      <c r="D202" s="141"/>
      <c r="E202" s="141"/>
      <c r="F202" s="141"/>
      <c r="G202" s="141"/>
      <c r="I202" s="183"/>
      <c r="J202" s="162"/>
      <c r="K202" s="141"/>
    </row>
    <row r="203" spans="1:11" ht="15.5" x14ac:dyDescent="0.35">
      <c r="A203" s="680"/>
      <c r="B203" s="680"/>
      <c r="C203" s="680"/>
      <c r="D203" s="680"/>
      <c r="E203" s="680"/>
      <c r="F203" s="680"/>
      <c r="G203" s="141"/>
      <c r="I203" s="146"/>
      <c r="J203" s="141"/>
      <c r="K203" s="141"/>
    </row>
    <row r="204" spans="1:11" ht="15.5" x14ac:dyDescent="0.35">
      <c r="A204" s="141"/>
      <c r="B204" s="141"/>
      <c r="C204" s="141"/>
      <c r="D204" s="141"/>
      <c r="E204" s="141"/>
      <c r="F204" s="141"/>
      <c r="G204" s="141"/>
      <c r="I204" s="146"/>
      <c r="J204" s="141"/>
      <c r="K204" s="141"/>
    </row>
    <row r="205" spans="1:11" ht="15.5" x14ac:dyDescent="0.35">
      <c r="A205" s="141"/>
      <c r="B205" s="141"/>
      <c r="C205" s="141"/>
      <c r="D205" s="141"/>
      <c r="E205" s="146"/>
      <c r="F205" s="146"/>
      <c r="G205" s="146"/>
      <c r="I205" s="146"/>
      <c r="J205" s="141"/>
      <c r="K205" s="141"/>
    </row>
    <row r="206" spans="1:11" ht="15.5" x14ac:dyDescent="0.35">
      <c r="A206" s="141"/>
      <c r="B206" s="141"/>
      <c r="C206" s="141"/>
      <c r="D206" s="141"/>
      <c r="E206" s="146"/>
      <c r="F206" s="146"/>
      <c r="G206" s="146"/>
      <c r="I206" s="146"/>
      <c r="J206" s="155"/>
      <c r="K206" s="141"/>
    </row>
    <row r="207" spans="1:11" ht="15.5" x14ac:dyDescent="0.35">
      <c r="A207" s="141"/>
      <c r="B207" s="141"/>
      <c r="C207" s="141"/>
      <c r="D207" s="141"/>
      <c r="E207" s="146"/>
      <c r="F207" s="146"/>
      <c r="G207" s="146"/>
      <c r="I207" s="146"/>
      <c r="J207" s="141"/>
      <c r="K207" s="141"/>
    </row>
    <row r="208" spans="1:11" ht="15.5" x14ac:dyDescent="0.35">
      <c r="A208" s="141"/>
      <c r="B208" s="141"/>
      <c r="C208" s="141"/>
      <c r="D208" s="141"/>
      <c r="E208" s="146"/>
      <c r="F208" s="146"/>
      <c r="G208" s="146"/>
      <c r="I208" s="146"/>
      <c r="J208" s="141"/>
      <c r="K208" s="141"/>
    </row>
    <row r="209" spans="1:14" ht="15.5" x14ac:dyDescent="0.35">
      <c r="A209" s="141"/>
      <c r="B209" s="141"/>
      <c r="C209" s="141"/>
      <c r="D209" s="141"/>
      <c r="E209" s="146"/>
      <c r="F209" s="146"/>
      <c r="G209" s="146"/>
      <c r="I209" s="146"/>
      <c r="J209" s="155"/>
      <c r="K209" s="141"/>
    </row>
    <row r="210" spans="1:14" ht="15.5" x14ac:dyDescent="0.35">
      <c r="A210" s="141"/>
      <c r="B210" s="141"/>
      <c r="C210" s="141"/>
      <c r="D210" s="141"/>
      <c r="E210" s="141"/>
      <c r="F210" s="141"/>
      <c r="G210" s="141"/>
      <c r="I210" s="183"/>
      <c r="J210" s="162"/>
      <c r="K210" s="141"/>
    </row>
    <row r="211" spans="1:14" ht="15.5" x14ac:dyDescent="0.35">
      <c r="A211" s="141"/>
      <c r="B211" s="141"/>
      <c r="C211" s="141"/>
      <c r="D211" s="141"/>
      <c r="E211" s="141"/>
      <c r="F211" s="141"/>
      <c r="G211" s="141"/>
      <c r="I211" s="146"/>
      <c r="J211" s="141"/>
      <c r="K211" s="141"/>
    </row>
    <row r="212" spans="1:14" ht="15.5" x14ac:dyDescent="0.35">
      <c r="A212" s="141"/>
      <c r="B212" s="141"/>
      <c r="C212" s="141"/>
      <c r="D212" s="141"/>
      <c r="E212" s="141"/>
      <c r="F212" s="141"/>
      <c r="G212" s="141"/>
      <c r="I212" s="146"/>
      <c r="J212" s="141"/>
      <c r="K212" s="141"/>
    </row>
    <row r="213" spans="1:14" ht="15.5" x14ac:dyDescent="0.35">
      <c r="A213" s="141"/>
      <c r="B213" s="141"/>
      <c r="C213" s="141"/>
      <c r="D213" s="141"/>
      <c r="E213" s="141"/>
      <c r="F213" s="141"/>
      <c r="G213" s="141"/>
      <c r="I213" s="146"/>
      <c r="J213" s="141"/>
      <c r="K213" s="141"/>
      <c r="N213" s="9" t="s">
        <v>106</v>
      </c>
    </row>
    <row r="214" spans="1:14" ht="15.5" x14ac:dyDescent="0.35">
      <c r="A214" s="680"/>
      <c r="B214" s="680"/>
      <c r="C214" s="680"/>
      <c r="D214" s="680"/>
      <c r="E214" s="680"/>
      <c r="F214" s="680"/>
      <c r="G214" s="141"/>
      <c r="I214" s="146"/>
      <c r="J214" s="141"/>
      <c r="K214" s="141"/>
    </row>
    <row r="215" spans="1:14" ht="15.5" x14ac:dyDescent="0.35">
      <c r="A215" s="141"/>
      <c r="B215" s="141"/>
      <c r="C215" s="141"/>
      <c r="D215" s="141"/>
      <c r="E215" s="141"/>
      <c r="F215" s="141"/>
      <c r="G215" s="141"/>
      <c r="I215" s="146"/>
      <c r="J215" s="141"/>
      <c r="K215" s="141"/>
    </row>
    <row r="216" spans="1:14" ht="15.5" x14ac:dyDescent="0.35">
      <c r="A216" s="141"/>
      <c r="B216" s="141"/>
      <c r="C216" s="141"/>
      <c r="D216" s="141"/>
      <c r="E216" s="146"/>
      <c r="F216" s="146"/>
      <c r="G216" s="146"/>
      <c r="I216" s="146"/>
      <c r="J216" s="141"/>
      <c r="K216" s="141"/>
    </row>
    <row r="217" spans="1:14" ht="15.5" x14ac:dyDescent="0.35">
      <c r="A217" s="141"/>
      <c r="B217" s="141"/>
      <c r="C217" s="141"/>
      <c r="D217" s="141"/>
      <c r="E217" s="146"/>
      <c r="F217" s="146"/>
      <c r="G217" s="146"/>
      <c r="I217" s="146"/>
      <c r="J217" s="155"/>
      <c r="K217" s="141"/>
    </row>
    <row r="218" spans="1:14" ht="15.5" x14ac:dyDescent="0.35">
      <c r="A218" s="141"/>
      <c r="B218" s="141"/>
      <c r="C218" s="141"/>
      <c r="D218" s="141"/>
      <c r="E218" s="146"/>
      <c r="F218" s="146"/>
      <c r="G218" s="146"/>
      <c r="I218" s="146"/>
      <c r="J218" s="141"/>
      <c r="K218" s="141"/>
    </row>
    <row r="219" spans="1:14" ht="15.5" x14ac:dyDescent="0.35">
      <c r="A219" s="141"/>
      <c r="B219" s="141"/>
      <c r="C219" s="141"/>
      <c r="D219" s="141"/>
      <c r="E219" s="146"/>
      <c r="F219" s="146"/>
      <c r="G219" s="146"/>
      <c r="I219" s="146"/>
      <c r="J219" s="141"/>
      <c r="K219" s="141"/>
    </row>
    <row r="220" spans="1:14" ht="15.5" x14ac:dyDescent="0.35">
      <c r="A220" s="141"/>
      <c r="B220" s="141"/>
      <c r="C220" s="141"/>
      <c r="D220" s="141"/>
      <c r="E220" s="146"/>
      <c r="F220" s="146"/>
      <c r="G220" s="146"/>
      <c r="I220" s="146"/>
      <c r="J220" s="155"/>
      <c r="K220" s="141"/>
    </row>
    <row r="221" spans="1:14" ht="15.5" x14ac:dyDescent="0.35">
      <c r="A221" s="141"/>
      <c r="B221" s="141"/>
      <c r="C221" s="141"/>
      <c r="D221" s="141"/>
      <c r="E221" s="141"/>
      <c r="F221" s="141"/>
      <c r="G221" s="141"/>
      <c r="I221" s="183"/>
      <c r="J221" s="162"/>
      <c r="K221" s="141"/>
    </row>
    <row r="222" spans="1:14" ht="15.5" x14ac:dyDescent="0.35">
      <c r="A222" s="141"/>
      <c r="B222" s="141"/>
      <c r="C222" s="141"/>
      <c r="D222" s="141"/>
      <c r="E222" s="141"/>
      <c r="F222" s="141"/>
      <c r="G222" s="141"/>
      <c r="I222" s="141"/>
      <c r="J222" s="141"/>
      <c r="K222" s="141"/>
    </row>
    <row r="223" spans="1:14" ht="15.5" x14ac:dyDescent="0.35">
      <c r="A223" s="141"/>
      <c r="B223" s="141"/>
      <c r="C223" s="141"/>
      <c r="D223" s="141"/>
      <c r="E223" s="141"/>
      <c r="F223" s="141"/>
      <c r="G223" s="141"/>
      <c r="I223" s="141"/>
      <c r="J223" s="141"/>
      <c r="K223" s="141"/>
    </row>
    <row r="224" spans="1:14" ht="15.5" x14ac:dyDescent="0.35">
      <c r="A224" s="141"/>
      <c r="B224" s="141"/>
      <c r="C224" s="141"/>
      <c r="D224" s="141"/>
      <c r="E224" s="141"/>
      <c r="F224" s="141"/>
      <c r="G224" s="141"/>
      <c r="I224" s="141"/>
      <c r="J224" s="141"/>
      <c r="K224" s="141"/>
    </row>
    <row r="225" spans="1:11" ht="15.5" x14ac:dyDescent="0.35">
      <c r="A225" s="680"/>
      <c r="B225" s="680"/>
      <c r="C225" s="680"/>
      <c r="D225" s="680"/>
      <c r="E225" s="680"/>
      <c r="F225" s="680"/>
      <c r="G225" s="146"/>
      <c r="I225" s="141"/>
      <c r="J225" s="146"/>
      <c r="K225" s="141"/>
    </row>
    <row r="226" spans="1:11" ht="15.5" x14ac:dyDescent="0.35">
      <c r="A226" s="141"/>
      <c r="B226" s="141"/>
      <c r="C226" s="141"/>
      <c r="D226" s="146"/>
      <c r="E226" s="146"/>
      <c r="F226" s="146"/>
      <c r="G226" s="146"/>
      <c r="I226" s="141"/>
      <c r="J226" s="146"/>
      <c r="K226" s="141"/>
    </row>
    <row r="227" spans="1:11" ht="15.5" x14ac:dyDescent="0.35">
      <c r="A227" s="141"/>
      <c r="B227" s="141"/>
      <c r="C227" s="141"/>
      <c r="D227" s="146"/>
      <c r="E227" s="146"/>
      <c r="F227" s="146"/>
      <c r="G227" s="146"/>
      <c r="I227" s="141"/>
      <c r="J227" s="146"/>
      <c r="K227" s="141"/>
    </row>
    <row r="228" spans="1:11" ht="15.5" x14ac:dyDescent="0.35">
      <c r="A228" s="141"/>
      <c r="B228" s="141"/>
      <c r="C228" s="141"/>
      <c r="D228" s="146"/>
      <c r="E228" s="146"/>
      <c r="F228" s="146"/>
      <c r="G228" s="146"/>
      <c r="I228" s="141"/>
      <c r="J228" s="146"/>
      <c r="K228" s="141"/>
    </row>
    <row r="229" spans="1:11" ht="15.5" x14ac:dyDescent="0.35">
      <c r="A229" s="141"/>
      <c r="B229" s="141"/>
      <c r="C229" s="141"/>
      <c r="D229" s="146"/>
      <c r="E229" s="146"/>
      <c r="F229" s="146"/>
      <c r="G229" s="146"/>
      <c r="I229" s="141"/>
      <c r="J229" s="146"/>
      <c r="K229" s="141"/>
    </row>
    <row r="230" spans="1:11" ht="15.5" x14ac:dyDescent="0.35">
      <c r="A230" s="141"/>
      <c r="B230" s="141"/>
      <c r="C230" s="141"/>
      <c r="D230" s="146"/>
      <c r="E230" s="146"/>
      <c r="F230" s="146"/>
      <c r="G230" s="146"/>
      <c r="I230" s="141"/>
      <c r="J230" s="146"/>
      <c r="K230" s="141"/>
    </row>
    <row r="231" spans="1:11" ht="15.5" x14ac:dyDescent="0.35">
      <c r="A231" s="141"/>
      <c r="B231" s="141"/>
      <c r="C231" s="141"/>
      <c r="D231" s="146"/>
      <c r="E231" s="146"/>
      <c r="F231" s="146"/>
      <c r="G231" s="146"/>
      <c r="I231" s="141"/>
      <c r="J231" s="146"/>
      <c r="K231" s="141"/>
    </row>
    <row r="232" spans="1:11" ht="15.5" x14ac:dyDescent="0.35">
      <c r="A232" s="141"/>
      <c r="B232" s="141"/>
      <c r="C232" s="141"/>
      <c r="D232" s="146"/>
      <c r="E232" s="146"/>
      <c r="F232" s="146"/>
      <c r="G232" s="146"/>
      <c r="I232" s="141"/>
      <c r="J232" s="146"/>
      <c r="K232" s="141"/>
    </row>
    <row r="233" spans="1:11" ht="15.5" x14ac:dyDescent="0.35">
      <c r="A233" s="141"/>
      <c r="B233" s="141"/>
      <c r="C233" s="141"/>
      <c r="D233" s="146"/>
      <c r="E233" s="146"/>
      <c r="F233" s="146"/>
      <c r="G233" s="146"/>
      <c r="I233" s="141"/>
      <c r="J233" s="146"/>
      <c r="K233" s="141"/>
    </row>
    <row r="234" spans="1:11" ht="15.5" x14ac:dyDescent="0.35">
      <c r="A234" s="141"/>
      <c r="B234" s="141"/>
      <c r="C234" s="141"/>
      <c r="D234" s="146"/>
      <c r="E234" s="146"/>
      <c r="F234" s="146"/>
      <c r="G234" s="146"/>
      <c r="I234" s="183"/>
      <c r="J234" s="182"/>
      <c r="K234" s="141"/>
    </row>
    <row r="235" spans="1:11" ht="15.5" x14ac:dyDescent="0.35">
      <c r="A235" s="141"/>
      <c r="B235" s="141"/>
      <c r="C235" s="141"/>
      <c r="D235" s="141"/>
      <c r="E235" s="141"/>
      <c r="F235" s="141"/>
      <c r="G235" s="141"/>
      <c r="H235" s="141"/>
      <c r="I235" s="141"/>
      <c r="J235" s="141"/>
    </row>
    <row r="236" spans="1:11" ht="15.5" x14ac:dyDescent="0.35">
      <c r="A236" s="141"/>
      <c r="B236" s="141"/>
      <c r="C236" s="141"/>
      <c r="D236" s="141"/>
      <c r="E236" s="141"/>
      <c r="F236" s="141"/>
      <c r="G236" s="141"/>
      <c r="H236" s="141"/>
      <c r="I236" s="141"/>
      <c r="J236" s="141"/>
    </row>
    <row r="237" spans="1:11" ht="15.5" x14ac:dyDescent="0.35">
      <c r="A237" s="141"/>
      <c r="B237" s="141"/>
      <c r="C237" s="141"/>
      <c r="D237" s="141"/>
      <c r="E237" s="141"/>
      <c r="F237" s="141"/>
      <c r="G237" s="141"/>
      <c r="H237" s="141"/>
      <c r="I237" s="141"/>
      <c r="J237" s="141"/>
    </row>
    <row r="238" spans="1:11" ht="15.5" x14ac:dyDescent="0.35">
      <c r="A238" s="141"/>
      <c r="B238" s="141"/>
      <c r="C238" s="141"/>
      <c r="D238" s="141"/>
      <c r="E238" s="141"/>
      <c r="F238" s="141"/>
      <c r="G238" s="141"/>
      <c r="H238" s="141"/>
      <c r="I238" s="141"/>
      <c r="J238" s="141"/>
    </row>
    <row r="239" spans="1:11" ht="15.5" x14ac:dyDescent="0.35">
      <c r="A239" s="141"/>
      <c r="B239" s="141"/>
      <c r="C239" s="141"/>
      <c r="D239" s="141"/>
      <c r="E239" s="141"/>
      <c r="F239" s="141"/>
      <c r="G239" s="141"/>
      <c r="H239" s="141"/>
      <c r="I239" s="141"/>
      <c r="J239" s="141"/>
    </row>
    <row r="240" spans="1:11" ht="15.5" x14ac:dyDescent="0.35">
      <c r="A240" s="141"/>
      <c r="B240" s="141"/>
      <c r="C240" s="141"/>
      <c r="D240" s="141"/>
      <c r="E240" s="141"/>
      <c r="F240" s="141"/>
      <c r="G240" s="141"/>
      <c r="H240" s="141"/>
      <c r="I240" s="141"/>
      <c r="J240" s="141"/>
    </row>
    <row r="241" spans="1:10" ht="15.5" x14ac:dyDescent="0.35">
      <c r="A241" s="141"/>
      <c r="B241" s="141"/>
      <c r="C241" s="141"/>
      <c r="D241" s="141"/>
      <c r="E241" s="141"/>
      <c r="F241" s="141"/>
      <c r="G241" s="141"/>
      <c r="H241" s="141"/>
      <c r="I241" s="141"/>
      <c r="J241" s="141"/>
    </row>
    <row r="242" spans="1:10" ht="15.5" x14ac:dyDescent="0.35">
      <c r="A242" s="141"/>
      <c r="B242" s="141"/>
      <c r="C242" s="141"/>
      <c r="D242" s="141"/>
      <c r="E242" s="141"/>
      <c r="F242" s="141"/>
      <c r="G242" s="141"/>
      <c r="H242" s="141"/>
      <c r="I242" s="141"/>
      <c r="J242" s="141"/>
    </row>
    <row r="243" spans="1:10" ht="15.5" x14ac:dyDescent="0.35">
      <c r="A243" s="141"/>
      <c r="B243" s="141"/>
      <c r="C243" s="141"/>
      <c r="D243" s="141"/>
      <c r="E243" s="141"/>
      <c r="F243" s="141"/>
      <c r="G243" s="141"/>
      <c r="H243" s="141"/>
      <c r="I243" s="141"/>
      <c r="J243" s="141"/>
    </row>
    <row r="244" spans="1:10" ht="15.5" x14ac:dyDescent="0.35">
      <c r="A244" s="141"/>
      <c r="B244" s="141"/>
      <c r="C244" s="141"/>
      <c r="D244" s="141"/>
      <c r="E244" s="141"/>
      <c r="F244" s="141"/>
      <c r="G244" s="141"/>
      <c r="H244" s="141"/>
      <c r="I244" s="141"/>
      <c r="J244" s="141"/>
    </row>
    <row r="245" spans="1:10" ht="15.5" x14ac:dyDescent="0.35">
      <c r="A245" s="141"/>
      <c r="B245" s="141"/>
      <c r="C245" s="141"/>
      <c r="D245" s="141"/>
      <c r="E245" s="141"/>
      <c r="F245" s="141"/>
      <c r="G245" s="141"/>
      <c r="H245" s="141"/>
      <c r="I245" s="141"/>
      <c r="J245" s="141"/>
    </row>
    <row r="246" spans="1:10" ht="15.5" x14ac:dyDescent="0.35">
      <c r="A246" s="141"/>
      <c r="B246" s="141"/>
      <c r="C246" s="141"/>
      <c r="D246" s="141"/>
      <c r="E246" s="141"/>
      <c r="F246" s="141"/>
      <c r="G246" s="141"/>
      <c r="H246" s="141"/>
      <c r="I246" s="141"/>
      <c r="J246" s="141"/>
    </row>
    <row r="247" spans="1:10" ht="15.5" x14ac:dyDescent="0.35">
      <c r="A247" s="141"/>
      <c r="B247" s="141"/>
      <c r="C247" s="141"/>
      <c r="D247" s="141"/>
      <c r="E247" s="141"/>
      <c r="F247" s="141"/>
      <c r="G247" s="141"/>
      <c r="H247" s="141"/>
      <c r="I247" s="141"/>
      <c r="J247" s="141"/>
    </row>
    <row r="248" spans="1:10" ht="15.5" x14ac:dyDescent="0.35">
      <c r="A248" s="141"/>
      <c r="B248" s="141"/>
      <c r="C248" s="141"/>
      <c r="D248" s="141"/>
      <c r="E248" s="141"/>
      <c r="F248" s="141"/>
      <c r="G248" s="141"/>
      <c r="H248" s="141"/>
      <c r="I248" s="141"/>
      <c r="J248" s="141"/>
    </row>
    <row r="249" spans="1:10" ht="15.5" x14ac:dyDescent="0.35">
      <c r="A249" s="141"/>
      <c r="B249" s="141"/>
      <c r="C249" s="141"/>
      <c r="D249" s="141"/>
      <c r="E249" s="141"/>
      <c r="F249" s="141"/>
      <c r="G249" s="141"/>
      <c r="H249" s="141"/>
      <c r="I249" s="141"/>
      <c r="J249" s="141"/>
    </row>
    <row r="250" spans="1:10" ht="15.5" x14ac:dyDescent="0.35">
      <c r="A250" s="141"/>
      <c r="B250" s="141"/>
      <c r="C250" s="141"/>
      <c r="D250" s="141"/>
      <c r="E250" s="141"/>
      <c r="F250" s="141"/>
      <c r="G250" s="141"/>
      <c r="H250" s="141"/>
      <c r="I250" s="141"/>
      <c r="J250" s="141"/>
    </row>
    <row r="251" spans="1:10" ht="15.5" x14ac:dyDescent="0.35">
      <c r="A251" s="141"/>
      <c r="B251" s="141"/>
      <c r="C251" s="141"/>
      <c r="D251" s="141"/>
      <c r="E251" s="141"/>
      <c r="F251" s="141"/>
      <c r="G251" s="141"/>
      <c r="H251" s="141"/>
      <c r="I251" s="141"/>
      <c r="J251" s="141"/>
    </row>
    <row r="252" spans="1:10" ht="15.5" x14ac:dyDescent="0.35">
      <c r="A252" s="141"/>
      <c r="B252" s="141"/>
      <c r="C252" s="141"/>
      <c r="D252" s="141"/>
      <c r="E252" s="141"/>
      <c r="F252" s="141"/>
      <c r="G252" s="141"/>
      <c r="H252" s="141"/>
      <c r="I252" s="141"/>
      <c r="J252" s="141"/>
    </row>
    <row r="253" spans="1:10" ht="15.5" x14ac:dyDescent="0.35">
      <c r="A253" s="141"/>
      <c r="B253" s="141"/>
      <c r="C253" s="141"/>
      <c r="D253" s="141"/>
      <c r="E253" s="141"/>
      <c r="F253" s="141"/>
      <c r="G253" s="141"/>
      <c r="H253" s="141"/>
      <c r="I253" s="141"/>
      <c r="J253" s="141"/>
    </row>
    <row r="254" spans="1:10" ht="15.5" x14ac:dyDescent="0.35">
      <c r="A254" s="141"/>
      <c r="B254" s="141"/>
      <c r="C254" s="141"/>
      <c r="D254" s="141"/>
      <c r="E254" s="141"/>
      <c r="F254" s="141"/>
      <c r="G254" s="141"/>
      <c r="H254" s="141"/>
      <c r="I254" s="141"/>
      <c r="J254" s="141"/>
    </row>
    <row r="255" spans="1:10" ht="15.5" x14ac:dyDescent="0.35">
      <c r="A255" s="141"/>
      <c r="B255" s="141"/>
      <c r="C255" s="141"/>
      <c r="D255" s="141"/>
      <c r="E255" s="141"/>
      <c r="F255" s="141"/>
      <c r="G255" s="141"/>
      <c r="H255" s="141"/>
      <c r="I255" s="141"/>
      <c r="J255" s="141"/>
    </row>
    <row r="256" spans="1:10" ht="15.5" x14ac:dyDescent="0.35">
      <c r="A256" s="141"/>
      <c r="B256" s="141"/>
      <c r="C256" s="141"/>
      <c r="D256" s="141"/>
      <c r="E256" s="141"/>
      <c r="F256" s="141"/>
      <c r="G256" s="141"/>
      <c r="H256" s="141"/>
      <c r="I256" s="141"/>
      <c r="J256" s="141"/>
    </row>
    <row r="257" spans="1:10" ht="15.5" x14ac:dyDescent="0.35">
      <c r="A257" s="141"/>
      <c r="B257" s="141"/>
      <c r="C257" s="141"/>
      <c r="D257" s="141"/>
      <c r="E257" s="141"/>
      <c r="F257" s="141"/>
      <c r="G257" s="141"/>
      <c r="H257" s="141"/>
      <c r="I257" s="141"/>
      <c r="J257" s="141"/>
    </row>
    <row r="258" spans="1:10" ht="15.5" x14ac:dyDescent="0.35">
      <c r="A258" s="141"/>
      <c r="B258" s="141"/>
      <c r="C258" s="141"/>
      <c r="D258" s="141"/>
      <c r="E258" s="141"/>
      <c r="F258" s="141"/>
      <c r="G258" s="141"/>
      <c r="H258" s="141"/>
      <c r="I258" s="141"/>
      <c r="J258" s="141"/>
    </row>
    <row r="259" spans="1:10" ht="15.5" x14ac:dyDescent="0.35">
      <c r="A259" s="141"/>
      <c r="B259" s="141"/>
      <c r="C259" s="141"/>
      <c r="D259" s="141"/>
      <c r="E259" s="141"/>
      <c r="F259" s="141"/>
      <c r="G259" s="141"/>
      <c r="H259" s="141"/>
      <c r="I259" s="141"/>
      <c r="J259" s="141"/>
    </row>
    <row r="260" spans="1:10" ht="15.5" x14ac:dyDescent="0.35">
      <c r="A260" s="141"/>
      <c r="B260" s="141"/>
      <c r="C260" s="141"/>
      <c r="D260" s="141"/>
      <c r="E260" s="141"/>
      <c r="F260" s="141"/>
      <c r="G260" s="141"/>
      <c r="H260" s="141"/>
      <c r="I260" s="141"/>
      <c r="J260" s="141"/>
    </row>
    <row r="261" spans="1:10" ht="15.5" x14ac:dyDescent="0.35">
      <c r="A261" s="141"/>
      <c r="B261" s="141"/>
      <c r="C261" s="141"/>
      <c r="D261" s="141"/>
      <c r="E261" s="141"/>
      <c r="F261" s="141"/>
      <c r="G261" s="141"/>
      <c r="H261" s="141"/>
      <c r="I261" s="141"/>
      <c r="J261" s="141"/>
    </row>
    <row r="262" spans="1:10" ht="15.5" x14ac:dyDescent="0.35">
      <c r="A262" s="141"/>
      <c r="B262" s="141"/>
      <c r="C262" s="141"/>
      <c r="D262" s="141"/>
      <c r="E262" s="141"/>
      <c r="F262" s="141"/>
      <c r="G262" s="141"/>
      <c r="H262" s="141"/>
      <c r="I262" s="141"/>
      <c r="J262" s="141"/>
    </row>
    <row r="263" spans="1:10" ht="15.5" x14ac:dyDescent="0.35">
      <c r="A263" s="141"/>
      <c r="B263" s="141"/>
      <c r="C263" s="141"/>
      <c r="D263" s="141"/>
      <c r="E263" s="141"/>
      <c r="F263" s="141"/>
      <c r="G263" s="141"/>
      <c r="H263" s="141"/>
      <c r="I263" s="141"/>
      <c r="J263" s="141"/>
    </row>
    <row r="264" spans="1:10" ht="15.5" x14ac:dyDescent="0.35">
      <c r="A264" s="141"/>
      <c r="B264" s="141"/>
      <c r="C264" s="141"/>
      <c r="D264" s="141"/>
      <c r="E264" s="141"/>
      <c r="F264" s="141"/>
      <c r="G264" s="141"/>
      <c r="H264" s="141"/>
      <c r="I264" s="141"/>
      <c r="J264" s="141"/>
    </row>
    <row r="265" spans="1:10" ht="15.5" x14ac:dyDescent="0.35">
      <c r="A265" s="141"/>
      <c r="B265" s="141"/>
      <c r="C265" s="141"/>
      <c r="D265" s="141"/>
      <c r="E265" s="141"/>
      <c r="F265" s="141"/>
      <c r="G265" s="141"/>
      <c r="H265" s="141"/>
      <c r="I265" s="141"/>
      <c r="J265" s="141"/>
    </row>
    <row r="266" spans="1:10" ht="15.5" x14ac:dyDescent="0.35">
      <c r="A266" s="141"/>
      <c r="B266" s="141"/>
      <c r="C266" s="141"/>
      <c r="D266" s="141"/>
      <c r="E266" s="141"/>
      <c r="F266" s="141"/>
      <c r="G266" s="141"/>
      <c r="H266" s="141"/>
      <c r="I266" s="141"/>
      <c r="J266" s="141"/>
    </row>
    <row r="267" spans="1:10" ht="15.5" x14ac:dyDescent="0.35">
      <c r="A267" s="141"/>
      <c r="B267" s="141"/>
      <c r="C267" s="141"/>
      <c r="D267" s="141"/>
      <c r="E267" s="141"/>
      <c r="F267" s="141"/>
      <c r="G267" s="141"/>
      <c r="H267" s="141"/>
      <c r="I267" s="141"/>
      <c r="J267" s="141"/>
    </row>
    <row r="268" spans="1:10" ht="15.5" x14ac:dyDescent="0.35">
      <c r="A268" s="141"/>
      <c r="B268" s="141"/>
      <c r="C268" s="141"/>
      <c r="D268" s="141"/>
      <c r="E268" s="141"/>
      <c r="F268" s="141"/>
      <c r="G268" s="141"/>
      <c r="H268" s="141"/>
      <c r="I268" s="141"/>
      <c r="J268" s="141"/>
    </row>
    <row r="269" spans="1:10" ht="15.5" x14ac:dyDescent="0.35">
      <c r="A269" s="141"/>
      <c r="B269" s="141"/>
      <c r="C269" s="141"/>
      <c r="D269" s="141"/>
      <c r="E269" s="141"/>
      <c r="F269" s="141"/>
      <c r="G269" s="141"/>
      <c r="H269" s="141"/>
      <c r="I269" s="141"/>
      <c r="J269" s="141"/>
    </row>
    <row r="270" spans="1:10" ht="15.5" x14ac:dyDescent="0.35">
      <c r="A270" s="141"/>
      <c r="B270" s="141"/>
      <c r="C270" s="141"/>
      <c r="D270" s="141"/>
      <c r="E270" s="141"/>
      <c r="F270" s="141"/>
      <c r="G270" s="141"/>
      <c r="H270" s="141"/>
      <c r="I270" s="141"/>
      <c r="J270" s="141"/>
    </row>
    <row r="271" spans="1:10" ht="15.5" x14ac:dyDescent="0.35">
      <c r="A271" s="141"/>
      <c r="B271" s="141"/>
      <c r="C271" s="141"/>
      <c r="D271" s="141"/>
      <c r="E271" s="141"/>
      <c r="F271" s="141"/>
      <c r="G271" s="141"/>
      <c r="H271" s="141"/>
      <c r="I271" s="141"/>
      <c r="J271" s="141"/>
    </row>
    <row r="272" spans="1:10" ht="15.5" x14ac:dyDescent="0.35">
      <c r="A272" s="141"/>
      <c r="B272" s="141"/>
      <c r="C272" s="141"/>
      <c r="D272" s="141"/>
      <c r="E272" s="141"/>
      <c r="F272" s="141"/>
      <c r="G272" s="141"/>
      <c r="H272" s="141"/>
      <c r="I272" s="141"/>
      <c r="J272" s="141"/>
    </row>
    <row r="273" spans="1:10" ht="15.5" x14ac:dyDescent="0.35">
      <c r="A273" s="141"/>
      <c r="B273" s="141"/>
      <c r="C273" s="141"/>
      <c r="D273" s="141"/>
      <c r="E273" s="141"/>
      <c r="F273" s="141"/>
      <c r="G273" s="141"/>
      <c r="H273" s="141"/>
      <c r="I273" s="141"/>
      <c r="J273" s="141"/>
    </row>
    <row r="274" spans="1:10" ht="15.5" x14ac:dyDescent="0.35">
      <c r="A274" s="141"/>
      <c r="B274" s="141"/>
      <c r="C274" s="141"/>
      <c r="D274" s="141"/>
      <c r="E274" s="141"/>
      <c r="F274" s="141"/>
      <c r="G274" s="141"/>
      <c r="H274" s="141"/>
      <c r="I274" s="141"/>
      <c r="J274" s="141"/>
    </row>
    <row r="275" spans="1:10" ht="15.5" x14ac:dyDescent="0.35">
      <c r="A275" s="141"/>
      <c r="B275" s="141"/>
      <c r="C275" s="141"/>
      <c r="D275" s="141"/>
      <c r="E275" s="141"/>
      <c r="F275" s="141"/>
      <c r="G275" s="141"/>
      <c r="H275" s="141"/>
      <c r="I275" s="141"/>
      <c r="J275" s="141"/>
    </row>
    <row r="276" spans="1:10" x14ac:dyDescent="0.25">
      <c r="A276"/>
      <c r="B276"/>
      <c r="C276"/>
      <c r="E276"/>
      <c r="F276"/>
      <c r="G276"/>
      <c r="I276"/>
      <c r="J276"/>
    </row>
  </sheetData>
  <mergeCells count="17">
    <mergeCell ref="A225:F225"/>
    <mergeCell ref="A214:F214"/>
    <mergeCell ref="A120:F120"/>
    <mergeCell ref="A192:F192"/>
    <mergeCell ref="A203:F203"/>
    <mergeCell ref="A170:F170"/>
    <mergeCell ref="A181:F181"/>
    <mergeCell ref="A148:F148"/>
    <mergeCell ref="A159:F159"/>
    <mergeCell ref="A113:F113"/>
    <mergeCell ref="A29:F29"/>
    <mergeCell ref="A8:F8"/>
    <mergeCell ref="A43:F43"/>
    <mergeCell ref="A71:F71"/>
    <mergeCell ref="A78:F78"/>
    <mergeCell ref="A99:F99"/>
    <mergeCell ref="A106:H106"/>
  </mergeCells>
  <phoneticPr fontId="2" type="noConversion"/>
  <pageMargins left="0.75" right="0.5" top="0.75" bottom="0.5" header="0.5" footer="0.5"/>
  <pageSetup scale="72" orientation="portrait" r:id="rId1"/>
  <headerFooter alignWithMargins="0"/>
  <rowBreaks count="4" manualBreakCount="4">
    <brk id="42" min="1" max="22" man="1"/>
    <brk id="105" max="22" man="1"/>
    <brk id="169" max="22" man="1"/>
    <brk id="235" max="22" man="1"/>
  </rowBreaks>
  <colBreaks count="1" manualBreakCount="1">
    <brk id="11" max="30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0"/>
  </sheetPr>
  <dimension ref="A1:Q8"/>
  <sheetViews>
    <sheetView workbookViewId="0">
      <selection activeCell="G36" sqref="G36"/>
    </sheetView>
  </sheetViews>
  <sheetFormatPr defaultRowHeight="12.5" x14ac:dyDescent="0.25"/>
  <cols>
    <col min="7" max="7" width="12.54296875" bestFit="1" customWidth="1"/>
    <col min="8" max="8" width="24.81640625" bestFit="1" customWidth="1"/>
    <col min="9" max="9" width="22.1796875" bestFit="1" customWidth="1"/>
    <col min="10" max="10" width="22.453125" bestFit="1" customWidth="1"/>
    <col min="11" max="11" width="22.1796875" bestFit="1" customWidth="1"/>
    <col min="14" max="14" width="10.81640625" bestFit="1" customWidth="1"/>
    <col min="15" max="15" width="15" bestFit="1" customWidth="1"/>
    <col min="16" max="16" width="15.81640625" bestFit="1" customWidth="1"/>
    <col min="17" max="17" width="11.26953125" bestFit="1" customWidth="1"/>
  </cols>
  <sheetData>
    <row r="1" spans="1:17" x14ac:dyDescent="0.25">
      <c r="A1" s="365">
        <v>39918.34652777778</v>
      </c>
    </row>
    <row r="2" spans="1:17" x14ac:dyDescent="0.25">
      <c r="A2" t="s">
        <v>713</v>
      </c>
    </row>
    <row r="3" spans="1:17" x14ac:dyDescent="0.25">
      <c r="A3" t="s">
        <v>743</v>
      </c>
    </row>
    <row r="4" spans="1:17" x14ac:dyDescent="0.25">
      <c r="A4" t="s">
        <v>714</v>
      </c>
    </row>
    <row r="5" spans="1:17" x14ac:dyDescent="0.25">
      <c r="A5" t="s">
        <v>715</v>
      </c>
    </row>
    <row r="6" spans="1:17" x14ac:dyDescent="0.25">
      <c r="A6" t="s">
        <v>744</v>
      </c>
    </row>
    <row r="8" spans="1:17" x14ac:dyDescent="0.25">
      <c r="A8" t="s">
        <v>716</v>
      </c>
      <c r="B8" t="s">
        <v>717</v>
      </c>
      <c r="C8" t="s">
        <v>718</v>
      </c>
      <c r="D8" t="s">
        <v>719</v>
      </c>
      <c r="E8" t="s">
        <v>720</v>
      </c>
      <c r="F8" t="s">
        <v>721</v>
      </c>
      <c r="G8" t="s">
        <v>722</v>
      </c>
      <c r="H8" t="s">
        <v>723</v>
      </c>
      <c r="I8" t="s">
        <v>724</v>
      </c>
      <c r="J8" t="s">
        <v>725</v>
      </c>
      <c r="K8" t="s">
        <v>726</v>
      </c>
      <c r="L8" t="s">
        <v>727</v>
      </c>
      <c r="M8" t="s">
        <v>728</v>
      </c>
      <c r="N8" t="s">
        <v>729</v>
      </c>
      <c r="O8" t="s">
        <v>730</v>
      </c>
      <c r="P8" t="s">
        <v>731</v>
      </c>
      <c r="Q8" t="s">
        <v>732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S167"/>
  <sheetViews>
    <sheetView zoomScaleNormal="100" workbookViewId="0">
      <selection activeCell="D13" sqref="D13"/>
    </sheetView>
  </sheetViews>
  <sheetFormatPr defaultColWidth="9.1796875" defaultRowHeight="12.5" x14ac:dyDescent="0.25"/>
  <cols>
    <col min="1" max="1" width="5.26953125" style="20" customWidth="1"/>
    <col min="2" max="2" width="9.7265625" style="20" customWidth="1"/>
    <col min="3" max="6" width="6.453125" style="20" customWidth="1"/>
    <col min="7" max="7" width="7.1796875" style="20" customWidth="1"/>
    <col min="8" max="8" width="6.453125" style="20" customWidth="1"/>
    <col min="9" max="9" width="9.54296875" style="20" customWidth="1"/>
    <col min="10" max="10" width="6.453125" style="20" customWidth="1"/>
    <col min="11" max="11" width="9.26953125" style="20" customWidth="1"/>
    <col min="12" max="12" width="6.453125" style="20" customWidth="1"/>
    <col min="13" max="13" width="8" style="20" customWidth="1"/>
    <col min="14" max="14" width="6.453125" style="20" customWidth="1"/>
    <col min="15" max="15" width="9.1796875" style="20"/>
    <col min="16" max="16" width="6.453125" style="20" customWidth="1"/>
    <col min="17" max="17" width="7.1796875" style="20" customWidth="1"/>
    <col min="18" max="19" width="6.453125" style="20" customWidth="1"/>
    <col min="20" max="16384" width="9.1796875" style="20"/>
  </cols>
  <sheetData>
    <row r="1" spans="1:19" ht="12.75" customHeight="1" x14ac:dyDescent="0.25">
      <c r="A1" s="589" t="s">
        <v>359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4" t="s">
        <v>197</v>
      </c>
      <c r="S1" s="584"/>
    </row>
    <row r="2" spans="1:19" ht="12" customHeight="1" x14ac:dyDescent="0.25">
      <c r="A2" s="583" t="s">
        <v>358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4" t="s">
        <v>198</v>
      </c>
      <c r="S2" s="584"/>
    </row>
    <row r="3" spans="1:19" ht="12.75" customHeight="1" x14ac:dyDescent="0.25">
      <c r="A3" s="576" t="s">
        <v>357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</row>
    <row r="4" spans="1:19" ht="12.75" customHeight="1" x14ac:dyDescent="0.3">
      <c r="A4" s="7"/>
      <c r="B4" s="8"/>
      <c r="C4" s="9"/>
      <c r="D4" s="8"/>
      <c r="E4" s="8"/>
      <c r="F4" s="8"/>
      <c r="G4" s="10"/>
      <c r="H4" s="9"/>
      <c r="I4" s="9"/>
      <c r="J4" s="2"/>
      <c r="K4" s="10"/>
      <c r="L4" s="8"/>
      <c r="M4" s="8"/>
      <c r="N4" s="8"/>
      <c r="O4" s="9"/>
      <c r="P4" s="9"/>
      <c r="Q4" s="8"/>
      <c r="R4" s="9"/>
      <c r="S4" s="8"/>
    </row>
    <row r="5" spans="1:19" ht="15" customHeight="1" x14ac:dyDescent="0.35">
      <c r="A5" s="577" t="s">
        <v>199</v>
      </c>
      <c r="B5" s="577"/>
      <c r="C5" s="577"/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7"/>
      <c r="S5" s="577"/>
    </row>
    <row r="6" spans="1:19" ht="8.25" customHeight="1" x14ac:dyDescent="0.3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  <c r="S6" s="9"/>
    </row>
    <row r="7" spans="1:19" ht="14.25" customHeight="1" x14ac:dyDescent="0.25">
      <c r="A7" s="11"/>
      <c r="B7" s="12" t="s">
        <v>200</v>
      </c>
      <c r="C7" s="574">
        <f>'Rate Classifications'!C2</f>
        <v>0</v>
      </c>
      <c r="D7" s="574"/>
      <c r="E7" s="574"/>
      <c r="F7" s="574"/>
      <c r="G7" s="578" t="s">
        <v>751</v>
      </c>
      <c r="H7" s="590"/>
      <c r="I7" s="590"/>
      <c r="J7" s="591">
        <f>'Rate Classifications'!$J$3</f>
        <v>0</v>
      </c>
      <c r="K7" s="591"/>
      <c r="L7" s="592"/>
      <c r="M7" s="592"/>
      <c r="N7" s="592"/>
      <c r="O7" s="592"/>
      <c r="P7" s="592"/>
      <c r="Q7" s="592"/>
      <c r="R7" s="579" t="s">
        <v>679</v>
      </c>
      <c r="S7" s="579"/>
    </row>
    <row r="8" spans="1:19" ht="19.5" customHeight="1" x14ac:dyDescent="0.3">
      <c r="A8" s="7"/>
      <c r="B8" s="12" t="s">
        <v>201</v>
      </c>
      <c r="C8" s="206">
        <f>'Rate Classifications'!$C$5</f>
        <v>0</v>
      </c>
      <c r="D8" s="12" t="s">
        <v>202</v>
      </c>
      <c r="E8" s="206">
        <f>'Rate Classifications'!$C$7</f>
        <v>0</v>
      </c>
      <c r="F8" s="2" t="s">
        <v>203</v>
      </c>
      <c r="G8" s="9"/>
      <c r="H8" s="574">
        <f>'Rate Classifications'!$C$8</f>
        <v>0</v>
      </c>
      <c r="I8" s="574"/>
      <c r="J8" s="9"/>
      <c r="K8" s="12" t="s">
        <v>204</v>
      </c>
      <c r="L8" s="574">
        <f>'Rate Classifications'!$C$9</f>
        <v>0</v>
      </c>
      <c r="M8" s="574"/>
      <c r="N8" s="2" t="s">
        <v>205</v>
      </c>
      <c r="O8" s="575">
        <f>'Rate Classifications'!J4</f>
        <v>0</v>
      </c>
      <c r="P8" s="575"/>
      <c r="Q8" s="73" t="s">
        <v>150</v>
      </c>
      <c r="R8" s="575">
        <f>'Rate Classifications'!C4</f>
        <v>0</v>
      </c>
      <c r="S8" s="575"/>
    </row>
    <row r="9" spans="1:19" ht="6.75" customHeight="1" thickBot="1" x14ac:dyDescent="0.3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  <c r="S9" s="9"/>
    </row>
    <row r="10" spans="1:19" ht="21" customHeight="1" x14ac:dyDescent="0.3">
      <c r="A10" s="5"/>
      <c r="B10" s="566" t="s">
        <v>207</v>
      </c>
      <c r="C10" s="3"/>
      <c r="D10" s="260">
        <v>1</v>
      </c>
      <c r="E10" s="260">
        <v>2</v>
      </c>
      <c r="F10" s="260">
        <v>3</v>
      </c>
      <c r="G10" s="260">
        <v>4</v>
      </c>
      <c r="H10" s="260">
        <v>5</v>
      </c>
      <c r="I10" s="261">
        <v>6</v>
      </c>
      <c r="J10" s="260">
        <v>7</v>
      </c>
      <c r="K10" s="261">
        <v>8</v>
      </c>
      <c r="L10" s="260">
        <v>9</v>
      </c>
      <c r="M10" s="260">
        <v>10</v>
      </c>
      <c r="N10" s="260">
        <v>11</v>
      </c>
      <c r="O10" s="260">
        <v>12</v>
      </c>
      <c r="P10" s="260">
        <v>13</v>
      </c>
      <c r="Q10" s="260">
        <v>14</v>
      </c>
      <c r="R10" s="260">
        <v>15</v>
      </c>
      <c r="S10" s="262">
        <v>16</v>
      </c>
    </row>
    <row r="11" spans="1:19" ht="90.75" customHeight="1" x14ac:dyDescent="0.25">
      <c r="A11" s="6" t="s">
        <v>206</v>
      </c>
      <c r="B11" s="585"/>
      <c r="C11" s="4" t="s">
        <v>208</v>
      </c>
      <c r="D11" s="17" t="s">
        <v>209</v>
      </c>
      <c r="E11" s="18" t="s">
        <v>210</v>
      </c>
      <c r="F11" s="17" t="s">
        <v>211</v>
      </c>
      <c r="G11" s="18" t="s">
        <v>212</v>
      </c>
      <c r="H11" s="18" t="s">
        <v>215</v>
      </c>
      <c r="I11" s="18" t="s">
        <v>216</v>
      </c>
      <c r="J11" s="18" t="s">
        <v>217</v>
      </c>
      <c r="K11" s="18" t="s">
        <v>218</v>
      </c>
      <c r="L11" s="18" t="s">
        <v>219</v>
      </c>
      <c r="M11" s="18" t="s">
        <v>220</v>
      </c>
      <c r="N11" s="18" t="s">
        <v>221</v>
      </c>
      <c r="O11" s="18" t="s">
        <v>222</v>
      </c>
      <c r="P11" s="18" t="s">
        <v>223</v>
      </c>
      <c r="Q11" s="71" t="s">
        <v>224</v>
      </c>
      <c r="R11" s="18" t="s">
        <v>229</v>
      </c>
      <c r="S11" s="85" t="s">
        <v>230</v>
      </c>
    </row>
    <row r="12" spans="1:19" ht="19" customHeight="1" x14ac:dyDescent="0.25">
      <c r="A12" s="495" t="str">
        <f>IF('Gint Worksheet'!A9="","",'Gint Worksheet'!A9)</f>
        <v/>
      </c>
      <c r="B12" s="96" t="str">
        <f>IF('Gint Worksheet'!B9="","",'Gint Worksheet'!B9)</f>
        <v/>
      </c>
      <c r="C12" s="496" t="str">
        <f>IF('Gint Worksheet'!C9="","",'Gint Worksheet'!C9)</f>
        <v/>
      </c>
      <c r="D12" s="96" t="str">
        <f>IF('Gint Worksheet'!D9="","",'Gint Worksheet'!D9)</f>
        <v/>
      </c>
      <c r="E12" s="407"/>
      <c r="F12" s="96" t="str">
        <f>IF('Gint Worksheet'!E9="","",'Gint Worksheet'!E9)</f>
        <v/>
      </c>
      <c r="G12" s="407"/>
      <c r="H12" s="96" t="str">
        <f>IF('Gint Worksheet'!H9="","",'Gint Worksheet'!H9)</f>
        <v/>
      </c>
      <c r="I12" s="407"/>
      <c r="J12" s="96" t="str">
        <f>IF('Gint Worksheet'!J9="","",'Gint Worksheet'!J9)</f>
        <v/>
      </c>
      <c r="K12" s="407"/>
      <c r="L12" s="96" t="str">
        <f>IF('Gint Worksheet'!I9="","",'Gint Worksheet'!I9)</f>
        <v/>
      </c>
      <c r="M12" s="405"/>
      <c r="N12" s="96" t="str">
        <f>IF('Gint Worksheet'!K9="","",'Gint Worksheet'!K9)</f>
        <v/>
      </c>
      <c r="O12" s="405"/>
      <c r="P12" s="405"/>
      <c r="Q12" s="405"/>
      <c r="R12" s="404"/>
      <c r="S12" s="408"/>
    </row>
    <row r="13" spans="1:19" ht="19" customHeight="1" x14ac:dyDescent="0.25">
      <c r="A13" s="95" t="str">
        <f>IF('Gint Worksheet'!A10="","",'Gint Worksheet'!A10)</f>
        <v/>
      </c>
      <c r="B13" s="96" t="str">
        <f>IF('Gint Worksheet'!B10="","",'Gint Worksheet'!B10)</f>
        <v/>
      </c>
      <c r="C13" s="96" t="str">
        <f>IF('Gint Worksheet'!C10="","",'Gint Worksheet'!C10)</f>
        <v/>
      </c>
      <c r="D13" s="96" t="str">
        <f>IF('Gint Worksheet'!D10="","",'Gint Worksheet'!D10)</f>
        <v/>
      </c>
      <c r="E13" s="405"/>
      <c r="F13" s="96" t="str">
        <f>IF('Gint Worksheet'!E10="","",'Gint Worksheet'!E10)</f>
        <v/>
      </c>
      <c r="G13" s="405"/>
      <c r="H13" s="96" t="str">
        <f>IF('Gint Worksheet'!H10="","",'Gint Worksheet'!H10)</f>
        <v/>
      </c>
      <c r="I13" s="407"/>
      <c r="J13" s="96" t="str">
        <f>IF('Gint Worksheet'!J10="","",'Gint Worksheet'!J10)</f>
        <v/>
      </c>
      <c r="K13" s="407"/>
      <c r="L13" s="96" t="str">
        <f>IF('Gint Worksheet'!I10="","",'Gint Worksheet'!I10)</f>
        <v/>
      </c>
      <c r="M13" s="405"/>
      <c r="N13" s="96" t="str">
        <f>IF('Gint Worksheet'!K10="","",'Gint Worksheet'!K10)</f>
        <v/>
      </c>
      <c r="O13" s="405"/>
      <c r="P13" s="410"/>
      <c r="Q13" s="405"/>
      <c r="R13" s="405"/>
      <c r="S13" s="408"/>
    </row>
    <row r="14" spans="1:19" ht="19" customHeight="1" x14ac:dyDescent="0.25">
      <c r="A14" s="95" t="str">
        <f>IF('Gint Worksheet'!A11="","",'Gint Worksheet'!A11)</f>
        <v/>
      </c>
      <c r="B14" s="96" t="str">
        <f>IF('Gint Worksheet'!B11="","",'Gint Worksheet'!B11)</f>
        <v/>
      </c>
      <c r="C14" s="96" t="str">
        <f>IF('Gint Worksheet'!C11="","",'Gint Worksheet'!C11)</f>
        <v/>
      </c>
      <c r="D14" s="96" t="str">
        <f>IF('Gint Worksheet'!D11="","",'Gint Worksheet'!D11)</f>
        <v/>
      </c>
      <c r="E14" s="405"/>
      <c r="F14" s="96" t="str">
        <f>IF('Gint Worksheet'!E11="","",'Gint Worksheet'!E11)</f>
        <v/>
      </c>
      <c r="G14" s="405"/>
      <c r="H14" s="96" t="str">
        <f>IF('Gint Worksheet'!H11="","",'Gint Worksheet'!H11)</f>
        <v/>
      </c>
      <c r="I14" s="407"/>
      <c r="J14" s="96" t="str">
        <f>IF('Gint Worksheet'!J11="","",'Gint Worksheet'!J11)</f>
        <v/>
      </c>
      <c r="K14" s="407"/>
      <c r="L14" s="96" t="str">
        <f>IF('Gint Worksheet'!I11="","",'Gint Worksheet'!I11)</f>
        <v/>
      </c>
      <c r="M14" s="405"/>
      <c r="N14" s="96" t="str">
        <f>IF('Gint Worksheet'!K11="","",'Gint Worksheet'!K11)</f>
        <v/>
      </c>
      <c r="O14" s="405"/>
      <c r="P14" s="405"/>
      <c r="Q14" s="405"/>
      <c r="R14" s="405"/>
      <c r="S14" s="408"/>
    </row>
    <row r="15" spans="1:19" ht="19" customHeight="1" x14ac:dyDescent="0.25">
      <c r="A15" s="95" t="str">
        <f>IF('Gint Worksheet'!A12="","",'Gint Worksheet'!A12)</f>
        <v/>
      </c>
      <c r="B15" s="96" t="str">
        <f>IF('Gint Worksheet'!B12="","",'Gint Worksheet'!B12)</f>
        <v/>
      </c>
      <c r="C15" s="96" t="str">
        <f>IF('Gint Worksheet'!C12="","",'Gint Worksheet'!C12)</f>
        <v/>
      </c>
      <c r="D15" s="96" t="str">
        <f>IF('Gint Worksheet'!D12="","",'Gint Worksheet'!D12)</f>
        <v/>
      </c>
      <c r="E15" s="405"/>
      <c r="F15" s="96" t="str">
        <f>IF('Gint Worksheet'!E12="","",'Gint Worksheet'!E12)</f>
        <v/>
      </c>
      <c r="G15" s="405"/>
      <c r="H15" s="96" t="str">
        <f>IF('Gint Worksheet'!H12="","",'Gint Worksheet'!H12)</f>
        <v/>
      </c>
      <c r="I15" s="407"/>
      <c r="J15" s="96" t="str">
        <f>IF('Gint Worksheet'!J12="","",'Gint Worksheet'!J12)</f>
        <v/>
      </c>
      <c r="K15" s="407"/>
      <c r="L15" s="96" t="str">
        <f>IF('Gint Worksheet'!I12="","",'Gint Worksheet'!I12)</f>
        <v/>
      </c>
      <c r="M15" s="405"/>
      <c r="N15" s="96" t="str">
        <f>IF('Gint Worksheet'!K12="","",'Gint Worksheet'!K12)</f>
        <v/>
      </c>
      <c r="O15" s="405"/>
      <c r="P15" s="410"/>
      <c r="Q15" s="405"/>
      <c r="R15" s="405"/>
      <c r="S15" s="408"/>
    </row>
    <row r="16" spans="1:19" ht="19" customHeight="1" x14ac:dyDescent="0.25">
      <c r="A16" s="95" t="str">
        <f>IF('Gint Worksheet'!A13="","",'Gint Worksheet'!A13)</f>
        <v/>
      </c>
      <c r="B16" s="96" t="str">
        <f>IF('Gint Worksheet'!B13="","",'Gint Worksheet'!B13)</f>
        <v/>
      </c>
      <c r="C16" s="96" t="str">
        <f>IF('Gint Worksheet'!C13="","",'Gint Worksheet'!C13)</f>
        <v/>
      </c>
      <c r="D16" s="96" t="str">
        <f>IF('Gint Worksheet'!D13="","",'Gint Worksheet'!D13)</f>
        <v/>
      </c>
      <c r="E16" s="405"/>
      <c r="F16" s="96" t="str">
        <f>IF('Gint Worksheet'!E13="","",'Gint Worksheet'!E13)</f>
        <v/>
      </c>
      <c r="G16" s="405"/>
      <c r="H16" s="96" t="str">
        <f>IF('Gint Worksheet'!H13="","",'Gint Worksheet'!H13)</f>
        <v/>
      </c>
      <c r="I16" s="407"/>
      <c r="J16" s="96" t="str">
        <f>IF('Gint Worksheet'!J13="","",'Gint Worksheet'!J13)</f>
        <v/>
      </c>
      <c r="K16" s="407"/>
      <c r="L16" s="96" t="str">
        <f>IF('Gint Worksheet'!I13="","",'Gint Worksheet'!I13)</f>
        <v/>
      </c>
      <c r="M16" s="405"/>
      <c r="N16" s="96" t="str">
        <f>IF('Gint Worksheet'!K13="","",'Gint Worksheet'!K13)</f>
        <v/>
      </c>
      <c r="O16" s="405"/>
      <c r="P16" s="405"/>
      <c r="Q16" s="405"/>
      <c r="R16" s="405"/>
      <c r="S16" s="408"/>
    </row>
    <row r="17" spans="1:19" ht="19" customHeight="1" x14ac:dyDescent="0.25">
      <c r="A17" s="95" t="str">
        <f>IF('Gint Worksheet'!A14="","",'Gint Worksheet'!A14)</f>
        <v/>
      </c>
      <c r="B17" s="96" t="str">
        <f>IF('Gint Worksheet'!B14="","",'Gint Worksheet'!B14)</f>
        <v/>
      </c>
      <c r="C17" s="96" t="str">
        <f>IF('Gint Worksheet'!C14="","",'Gint Worksheet'!C14)</f>
        <v/>
      </c>
      <c r="D17" s="96" t="str">
        <f>IF('Gint Worksheet'!D14="","",'Gint Worksheet'!D14)</f>
        <v/>
      </c>
      <c r="E17" s="405"/>
      <c r="F17" s="96" t="str">
        <f>IF('Gint Worksheet'!E14="","",'Gint Worksheet'!E14)</f>
        <v/>
      </c>
      <c r="G17" s="405"/>
      <c r="H17" s="96" t="str">
        <f>IF('Gint Worksheet'!H14="","",'Gint Worksheet'!H14)</f>
        <v/>
      </c>
      <c r="I17" s="407"/>
      <c r="J17" s="96" t="str">
        <f>IF('Gint Worksheet'!J14="","",'Gint Worksheet'!J14)</f>
        <v/>
      </c>
      <c r="K17" s="407"/>
      <c r="L17" s="96" t="str">
        <f>IF('Gint Worksheet'!I14="","",'Gint Worksheet'!I14)</f>
        <v/>
      </c>
      <c r="M17" s="405"/>
      <c r="N17" s="96" t="str">
        <f>IF('Gint Worksheet'!K14="","",'Gint Worksheet'!K14)</f>
        <v/>
      </c>
      <c r="O17" s="405"/>
      <c r="P17" s="410"/>
      <c r="Q17" s="405"/>
      <c r="R17" s="405"/>
      <c r="S17" s="408"/>
    </row>
    <row r="18" spans="1:19" ht="19" customHeight="1" x14ac:dyDescent="0.25">
      <c r="A18" s="95" t="str">
        <f>IF('Gint Worksheet'!A15="","",'Gint Worksheet'!A15)</f>
        <v/>
      </c>
      <c r="B18" s="96" t="str">
        <f>IF('Gint Worksheet'!B15="","",'Gint Worksheet'!B15)</f>
        <v/>
      </c>
      <c r="C18" s="96" t="str">
        <f>IF('Gint Worksheet'!C15="","",'Gint Worksheet'!C15)</f>
        <v/>
      </c>
      <c r="D18" s="96" t="str">
        <f>IF('Gint Worksheet'!D15="","",'Gint Worksheet'!D15)</f>
        <v/>
      </c>
      <c r="E18" s="405"/>
      <c r="F18" s="96" t="str">
        <f>IF('Gint Worksheet'!E15="","",'Gint Worksheet'!E15)</f>
        <v/>
      </c>
      <c r="G18" s="405"/>
      <c r="H18" s="96" t="str">
        <f>IF('Gint Worksheet'!H15="","",'Gint Worksheet'!H15)</f>
        <v/>
      </c>
      <c r="I18" s="407"/>
      <c r="J18" s="96" t="str">
        <f>IF('Gint Worksheet'!J15="","",'Gint Worksheet'!J15)</f>
        <v/>
      </c>
      <c r="K18" s="407"/>
      <c r="L18" s="96" t="str">
        <f>IF('Gint Worksheet'!I15="","",'Gint Worksheet'!I15)</f>
        <v/>
      </c>
      <c r="M18" s="405"/>
      <c r="N18" s="96" t="str">
        <f>IF('Gint Worksheet'!K15="","",'Gint Worksheet'!K15)</f>
        <v/>
      </c>
      <c r="O18" s="405"/>
      <c r="P18" s="405"/>
      <c r="Q18" s="405"/>
      <c r="R18" s="405"/>
      <c r="S18" s="408"/>
    </row>
    <row r="19" spans="1:19" ht="19" customHeight="1" x14ac:dyDescent="0.25">
      <c r="A19" s="95" t="str">
        <f>IF('Gint Worksheet'!A16="","",'Gint Worksheet'!A16)</f>
        <v/>
      </c>
      <c r="B19" s="96" t="str">
        <f>IF('Gint Worksheet'!B16="","",'Gint Worksheet'!B16)</f>
        <v/>
      </c>
      <c r="C19" s="96" t="str">
        <f>IF('Gint Worksheet'!C16="","",'Gint Worksheet'!C16)</f>
        <v/>
      </c>
      <c r="D19" s="96" t="str">
        <f>IF('Gint Worksheet'!D16="","",'Gint Worksheet'!D16)</f>
        <v/>
      </c>
      <c r="E19" s="405"/>
      <c r="F19" s="96" t="str">
        <f>IF('Gint Worksheet'!E16="","",'Gint Worksheet'!E16)</f>
        <v/>
      </c>
      <c r="G19" s="405"/>
      <c r="H19" s="96" t="str">
        <f>IF('Gint Worksheet'!H16="","",'Gint Worksheet'!H16)</f>
        <v/>
      </c>
      <c r="I19" s="407"/>
      <c r="J19" s="96" t="str">
        <f>IF('Gint Worksheet'!J16="","",'Gint Worksheet'!J16)</f>
        <v/>
      </c>
      <c r="K19" s="407"/>
      <c r="L19" s="96" t="str">
        <f>IF('Gint Worksheet'!I16="","",'Gint Worksheet'!I16)</f>
        <v/>
      </c>
      <c r="M19" s="405"/>
      <c r="N19" s="96" t="str">
        <f>IF('Gint Worksheet'!K16="","",'Gint Worksheet'!K16)</f>
        <v/>
      </c>
      <c r="O19" s="405"/>
      <c r="P19" s="405"/>
      <c r="Q19" s="405"/>
      <c r="R19" s="405"/>
      <c r="S19" s="408"/>
    </row>
    <row r="20" spans="1:19" ht="19" customHeight="1" x14ac:dyDescent="0.25">
      <c r="A20" s="95" t="str">
        <f>IF('Gint Worksheet'!A17="","",'Gint Worksheet'!A17)</f>
        <v/>
      </c>
      <c r="B20" s="96" t="str">
        <f>IF('Gint Worksheet'!B17="","",'Gint Worksheet'!B17)</f>
        <v/>
      </c>
      <c r="C20" s="96" t="str">
        <f>IF('Gint Worksheet'!C17="","",'Gint Worksheet'!C17)</f>
        <v/>
      </c>
      <c r="D20" s="96" t="str">
        <f>IF('Gint Worksheet'!D17="","",'Gint Worksheet'!D17)</f>
        <v/>
      </c>
      <c r="E20" s="405"/>
      <c r="F20" s="96" t="str">
        <f>IF('Gint Worksheet'!E17="","",'Gint Worksheet'!E17)</f>
        <v/>
      </c>
      <c r="G20" s="405"/>
      <c r="H20" s="96" t="str">
        <f>IF('Gint Worksheet'!H17="","",'Gint Worksheet'!H17)</f>
        <v/>
      </c>
      <c r="I20" s="407"/>
      <c r="J20" s="96" t="str">
        <f>IF('Gint Worksheet'!J17="","",'Gint Worksheet'!J17)</f>
        <v/>
      </c>
      <c r="K20" s="407"/>
      <c r="L20" s="96" t="str">
        <f>IF('Gint Worksheet'!I17="","",'Gint Worksheet'!I17)</f>
        <v/>
      </c>
      <c r="M20" s="405"/>
      <c r="N20" s="96" t="str">
        <f>IF('Gint Worksheet'!K17="","",'Gint Worksheet'!K17)</f>
        <v/>
      </c>
      <c r="O20" s="405"/>
      <c r="P20" s="405"/>
      <c r="Q20" s="405"/>
      <c r="R20" s="405"/>
      <c r="S20" s="408"/>
    </row>
    <row r="21" spans="1:19" ht="19" customHeight="1" x14ac:dyDescent="0.25">
      <c r="A21" s="97" t="str">
        <f>IF('Gint Worksheet'!A18="","",'Gint Worksheet'!A18)</f>
        <v/>
      </c>
      <c r="B21" s="98" t="str">
        <f>IF('Gint Worksheet'!B18="","",'Gint Worksheet'!B18)</f>
        <v/>
      </c>
      <c r="C21" s="98" t="str">
        <f>IF('Gint Worksheet'!C18="","",'Gint Worksheet'!C18)</f>
        <v/>
      </c>
      <c r="D21" s="98" t="str">
        <f>IF('Gint Worksheet'!D18="","",'Gint Worksheet'!D18)</f>
        <v/>
      </c>
      <c r="E21" s="406"/>
      <c r="F21" s="98" t="str">
        <f>IF('Gint Worksheet'!E18="","",'Gint Worksheet'!E18)</f>
        <v/>
      </c>
      <c r="G21" s="406"/>
      <c r="H21" s="98" t="str">
        <f>IF('Gint Worksheet'!H18="","",'Gint Worksheet'!H18)</f>
        <v/>
      </c>
      <c r="I21" s="413"/>
      <c r="J21" s="98" t="str">
        <f>IF('Gint Worksheet'!J18="","",'Gint Worksheet'!J18)</f>
        <v/>
      </c>
      <c r="K21" s="413"/>
      <c r="L21" s="98" t="str">
        <f>IF('Gint Worksheet'!I18="","",'Gint Worksheet'!I18)</f>
        <v/>
      </c>
      <c r="M21" s="406"/>
      <c r="N21" s="98" t="str">
        <f>IF('Gint Worksheet'!K18="","",'Gint Worksheet'!K18)</f>
        <v/>
      </c>
      <c r="O21" s="406"/>
      <c r="P21" s="406"/>
      <c r="Q21" s="405"/>
      <c r="R21" s="405"/>
      <c r="S21" s="408"/>
    </row>
    <row r="22" spans="1:19" ht="19" customHeight="1" x14ac:dyDescent="0.25">
      <c r="A22" s="97" t="str">
        <f>IF('Gint Worksheet'!A19="","",'Gint Worksheet'!A19)</f>
        <v/>
      </c>
      <c r="B22" s="98" t="str">
        <f>IF('Gint Worksheet'!B19="","",'Gint Worksheet'!B19)</f>
        <v/>
      </c>
      <c r="C22" s="98" t="str">
        <f>IF('Gint Worksheet'!C19="","",'Gint Worksheet'!C19)</f>
        <v/>
      </c>
      <c r="D22" s="98" t="str">
        <f>IF('Gint Worksheet'!D19="","",'Gint Worksheet'!D19)</f>
        <v/>
      </c>
      <c r="E22" s="406"/>
      <c r="F22" s="98" t="str">
        <f>IF('Gint Worksheet'!E19="","",'Gint Worksheet'!E19)</f>
        <v/>
      </c>
      <c r="G22" s="406"/>
      <c r="H22" s="98" t="str">
        <f>IF('Gint Worksheet'!H19="","",'Gint Worksheet'!H19)</f>
        <v/>
      </c>
      <c r="I22" s="413"/>
      <c r="J22" s="98" t="str">
        <f>IF('Gint Worksheet'!J19="","",'Gint Worksheet'!J19)</f>
        <v/>
      </c>
      <c r="K22" s="413"/>
      <c r="L22" s="98" t="str">
        <f>IF('Gint Worksheet'!I19="","",'Gint Worksheet'!I19)</f>
        <v/>
      </c>
      <c r="M22" s="406"/>
      <c r="N22" s="98" t="str">
        <f>IF('Gint Worksheet'!K19="","",'Gint Worksheet'!K19)</f>
        <v/>
      </c>
      <c r="O22" s="406"/>
      <c r="P22" s="406"/>
      <c r="Q22" s="405"/>
      <c r="R22" s="405"/>
      <c r="S22" s="408"/>
    </row>
    <row r="23" spans="1:19" ht="19" customHeight="1" x14ac:dyDescent="0.25">
      <c r="A23" s="97" t="str">
        <f>IF('Gint Worksheet'!A20="","",'Gint Worksheet'!A20)</f>
        <v/>
      </c>
      <c r="B23" s="98" t="str">
        <f>IF('Gint Worksheet'!B20="","",'Gint Worksheet'!B20)</f>
        <v/>
      </c>
      <c r="C23" s="98" t="str">
        <f>IF('Gint Worksheet'!C20="","",'Gint Worksheet'!C20)</f>
        <v/>
      </c>
      <c r="D23" s="98" t="str">
        <f>IF('Gint Worksheet'!D20="","",'Gint Worksheet'!D20)</f>
        <v/>
      </c>
      <c r="E23" s="406"/>
      <c r="F23" s="98" t="str">
        <f>IF('Gint Worksheet'!E20="","",'Gint Worksheet'!E20)</f>
        <v/>
      </c>
      <c r="G23" s="406"/>
      <c r="H23" s="98" t="str">
        <f>IF('Gint Worksheet'!H20="","",'Gint Worksheet'!H20)</f>
        <v/>
      </c>
      <c r="I23" s="413"/>
      <c r="J23" s="98" t="str">
        <f>IF('Gint Worksheet'!J20="","",'Gint Worksheet'!J20)</f>
        <v/>
      </c>
      <c r="K23" s="413"/>
      <c r="L23" s="98" t="str">
        <f>IF('Gint Worksheet'!I20="","",'Gint Worksheet'!I20)</f>
        <v/>
      </c>
      <c r="M23" s="406"/>
      <c r="N23" s="98" t="str">
        <f>IF('Gint Worksheet'!K20="","",'Gint Worksheet'!K20)</f>
        <v/>
      </c>
      <c r="O23" s="406"/>
      <c r="P23" s="406"/>
      <c r="Q23" s="405"/>
      <c r="R23" s="405"/>
      <c r="S23" s="408"/>
    </row>
    <row r="24" spans="1:19" ht="19" customHeight="1" x14ac:dyDescent="0.25">
      <c r="A24" s="497" t="str">
        <f>IF('Gint Worksheet'!A21="","",'Gint Worksheet'!A21)</f>
        <v/>
      </c>
      <c r="B24" s="98" t="str">
        <f>IF('Gint Worksheet'!B21="","",'Gint Worksheet'!B21)</f>
        <v/>
      </c>
      <c r="C24" s="98" t="str">
        <f>IF('Gint Worksheet'!C21="","",'Gint Worksheet'!C21)</f>
        <v/>
      </c>
      <c r="D24" s="98" t="str">
        <f>IF('Gint Worksheet'!D21="","",'Gint Worksheet'!D21)</f>
        <v/>
      </c>
      <c r="E24" s="406"/>
      <c r="F24" s="98" t="str">
        <f>IF('Gint Worksheet'!E21="","",'Gint Worksheet'!E21)</f>
        <v/>
      </c>
      <c r="G24" s="406"/>
      <c r="H24" s="98" t="str">
        <f>IF('Gint Worksheet'!H21="","",'Gint Worksheet'!H21)</f>
        <v/>
      </c>
      <c r="I24" s="413"/>
      <c r="J24" s="98" t="str">
        <f>IF('Gint Worksheet'!J21="","",'Gint Worksheet'!J21)</f>
        <v/>
      </c>
      <c r="K24" s="413"/>
      <c r="L24" s="98" t="str">
        <f>IF('Gint Worksheet'!I21="","",'Gint Worksheet'!I21)</f>
        <v/>
      </c>
      <c r="M24" s="406"/>
      <c r="N24" s="98" t="str">
        <f>IF('Gint Worksheet'!K21="","",'Gint Worksheet'!K21)</f>
        <v/>
      </c>
      <c r="O24" s="406"/>
      <c r="P24" s="406"/>
      <c r="Q24" s="405"/>
      <c r="R24" s="405"/>
      <c r="S24" s="408"/>
    </row>
    <row r="25" spans="1:19" ht="19" customHeight="1" x14ac:dyDescent="0.25">
      <c r="A25" s="97" t="str">
        <f>IF('Gint Worksheet'!A22="","",'Gint Worksheet'!A22)</f>
        <v/>
      </c>
      <c r="B25" s="98" t="str">
        <f>IF('Gint Worksheet'!B22="","",'Gint Worksheet'!B22)</f>
        <v/>
      </c>
      <c r="C25" s="98" t="str">
        <f>IF('Gint Worksheet'!C22="","",'Gint Worksheet'!C22)</f>
        <v/>
      </c>
      <c r="D25" s="98" t="str">
        <f>IF('Gint Worksheet'!D22="","",'Gint Worksheet'!D22)</f>
        <v/>
      </c>
      <c r="E25" s="406"/>
      <c r="F25" s="98" t="str">
        <f>IF('Gint Worksheet'!E22="","",'Gint Worksheet'!E22)</f>
        <v/>
      </c>
      <c r="G25" s="406"/>
      <c r="H25" s="98" t="str">
        <f>IF('Gint Worksheet'!H22="","",'Gint Worksheet'!H22)</f>
        <v/>
      </c>
      <c r="I25" s="413"/>
      <c r="J25" s="98" t="str">
        <f>IF('Gint Worksheet'!J22="","",'Gint Worksheet'!J22)</f>
        <v/>
      </c>
      <c r="K25" s="413"/>
      <c r="L25" s="98" t="str">
        <f>IF('Gint Worksheet'!I22="","",'Gint Worksheet'!I22)</f>
        <v/>
      </c>
      <c r="M25" s="406"/>
      <c r="N25" s="98" t="str">
        <f>IF('Gint Worksheet'!K22="","",'Gint Worksheet'!K22)</f>
        <v/>
      </c>
      <c r="O25" s="406"/>
      <c r="P25" s="406"/>
      <c r="Q25" s="405"/>
      <c r="R25" s="405"/>
      <c r="S25" s="408"/>
    </row>
    <row r="26" spans="1:19" ht="19" customHeight="1" thickBot="1" x14ac:dyDescent="0.3">
      <c r="A26" s="266" t="str">
        <f>IF('Gint Worksheet'!A23="","",'Gint Worksheet'!A23)</f>
        <v/>
      </c>
      <c r="B26" s="102" t="str">
        <f>IF('Gint Worksheet'!B23="","",'Gint Worksheet'!B23)</f>
        <v/>
      </c>
      <c r="C26" s="102" t="str">
        <f>IF('Gint Worksheet'!C23="","",'Gint Worksheet'!C23)</f>
        <v/>
      </c>
      <c r="D26" s="102" t="str">
        <f>IF('Gint Worksheet'!D23="","",'Gint Worksheet'!D23)</f>
        <v/>
      </c>
      <c r="E26" s="415"/>
      <c r="F26" s="102" t="str">
        <f>IF('Gint Worksheet'!E23="","",'Gint Worksheet'!E23)</f>
        <v/>
      </c>
      <c r="G26" s="415"/>
      <c r="H26" s="102" t="str">
        <f>IF('Gint Worksheet'!H23="","",'Gint Worksheet'!H23)</f>
        <v/>
      </c>
      <c r="I26" s="498"/>
      <c r="J26" s="102" t="str">
        <f>IF('Gint Worksheet'!J23="","",'Gint Worksheet'!J23)</f>
        <v/>
      </c>
      <c r="K26" s="498"/>
      <c r="L26" s="102" t="str">
        <f>IF('Gint Worksheet'!I23="","",'Gint Worksheet'!I23)</f>
        <v/>
      </c>
      <c r="M26" s="415"/>
      <c r="N26" s="102" t="str">
        <f>IF('Gint Worksheet'!K23="","",'Gint Worksheet'!K23)</f>
        <v/>
      </c>
      <c r="O26" s="415"/>
      <c r="P26" s="415"/>
      <c r="Q26" s="415"/>
      <c r="R26" s="415"/>
      <c r="S26" s="416"/>
    </row>
    <row r="27" spans="1:19" ht="19" customHeight="1" x14ac:dyDescent="0.3">
      <c r="A27" s="83"/>
      <c r="B27" s="568" t="s">
        <v>225</v>
      </c>
      <c r="C27" s="586"/>
      <c r="D27" s="86">
        <f>SUM(D12:D26)</f>
        <v>0</v>
      </c>
      <c r="E27" s="86">
        <f t="shared" ref="E27:S27" si="0">SUM(E12:E26)</f>
        <v>0</v>
      </c>
      <c r="F27" s="86">
        <f t="shared" si="0"/>
        <v>0</v>
      </c>
      <c r="G27" s="86">
        <f t="shared" si="0"/>
        <v>0</v>
      </c>
      <c r="H27" s="86">
        <f t="shared" si="0"/>
        <v>0</v>
      </c>
      <c r="I27" s="86">
        <f t="shared" si="0"/>
        <v>0</v>
      </c>
      <c r="J27" s="86">
        <f t="shared" si="0"/>
        <v>0</v>
      </c>
      <c r="K27" s="86">
        <f t="shared" si="0"/>
        <v>0</v>
      </c>
      <c r="L27" s="86">
        <f t="shared" si="0"/>
        <v>0</v>
      </c>
      <c r="M27" s="86">
        <f t="shared" si="0"/>
        <v>0</v>
      </c>
      <c r="N27" s="86">
        <f t="shared" si="0"/>
        <v>0</v>
      </c>
      <c r="O27" s="86">
        <f t="shared" si="0"/>
        <v>0</v>
      </c>
      <c r="P27" s="86">
        <f t="shared" si="0"/>
        <v>0</v>
      </c>
      <c r="Q27" s="86">
        <f t="shared" si="0"/>
        <v>0</v>
      </c>
      <c r="R27" s="86">
        <f t="shared" si="0"/>
        <v>0</v>
      </c>
      <c r="S27" s="328">
        <f t="shared" si="0"/>
        <v>0</v>
      </c>
    </row>
    <row r="28" spans="1:19" ht="19" customHeight="1" x14ac:dyDescent="0.3">
      <c r="A28" s="79"/>
      <c r="B28" s="570" t="s">
        <v>226</v>
      </c>
      <c r="C28" s="587"/>
      <c r="D28" s="267">
        <f>D$144</f>
        <v>0</v>
      </c>
      <c r="E28" s="267">
        <f>E$144</f>
        <v>0</v>
      </c>
      <c r="F28" s="267">
        <f t="shared" ref="F28:S28" si="1">F$144</f>
        <v>0</v>
      </c>
      <c r="G28" s="267">
        <f t="shared" si="1"/>
        <v>0</v>
      </c>
      <c r="H28" s="267">
        <f t="shared" si="1"/>
        <v>0</v>
      </c>
      <c r="I28" s="267">
        <f t="shared" si="1"/>
        <v>0</v>
      </c>
      <c r="J28" s="267">
        <f t="shared" si="1"/>
        <v>0</v>
      </c>
      <c r="K28" s="267">
        <f t="shared" si="1"/>
        <v>0</v>
      </c>
      <c r="L28" s="267">
        <f t="shared" si="1"/>
        <v>0</v>
      </c>
      <c r="M28" s="267">
        <f t="shared" si="1"/>
        <v>0</v>
      </c>
      <c r="N28" s="267">
        <f t="shared" si="1"/>
        <v>0</v>
      </c>
      <c r="O28" s="267">
        <f t="shared" si="1"/>
        <v>0</v>
      </c>
      <c r="P28" s="267">
        <f t="shared" si="1"/>
        <v>0</v>
      </c>
      <c r="Q28" s="267">
        <f t="shared" si="1"/>
        <v>0</v>
      </c>
      <c r="R28" s="267">
        <f t="shared" si="1"/>
        <v>0</v>
      </c>
      <c r="S28" s="332">
        <f t="shared" si="1"/>
        <v>0</v>
      </c>
    </row>
    <row r="29" spans="1:19" ht="19" customHeight="1" thickBot="1" x14ac:dyDescent="0.35">
      <c r="A29" s="80"/>
      <c r="B29" s="572" t="s">
        <v>227</v>
      </c>
      <c r="C29" s="588"/>
      <c r="D29" s="81"/>
      <c r="E29" s="81"/>
      <c r="F29" s="76"/>
      <c r="G29" s="76"/>
      <c r="H29" s="76"/>
      <c r="I29" s="77"/>
      <c r="J29" s="76"/>
      <c r="K29" s="77"/>
      <c r="L29" s="76"/>
      <c r="M29" s="76"/>
      <c r="N29" s="76"/>
      <c r="O29" s="76"/>
      <c r="P29" s="76"/>
      <c r="Q29" s="77"/>
      <c r="R29" s="76"/>
      <c r="S29" s="499"/>
    </row>
    <row r="30" spans="1:19" ht="12.75" customHeight="1" x14ac:dyDescent="0.25">
      <c r="A30" s="589" t="s">
        <v>359</v>
      </c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4" t="s">
        <v>197</v>
      </c>
      <c r="S30" s="584"/>
    </row>
    <row r="31" spans="1:19" ht="12" customHeight="1" x14ac:dyDescent="0.25">
      <c r="A31" s="583" t="s">
        <v>358</v>
      </c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4" t="s">
        <v>198</v>
      </c>
      <c r="S31" s="584"/>
    </row>
    <row r="32" spans="1:19" ht="12.75" customHeight="1" x14ac:dyDescent="0.25">
      <c r="A32" s="576" t="s">
        <v>357</v>
      </c>
      <c r="B32" s="576"/>
      <c r="C32" s="576"/>
      <c r="D32" s="576"/>
      <c r="E32" s="576"/>
      <c r="F32" s="576"/>
      <c r="G32" s="576"/>
      <c r="H32" s="576"/>
      <c r="I32" s="576"/>
      <c r="J32" s="576"/>
      <c r="K32" s="576"/>
      <c r="L32" s="576"/>
      <c r="M32" s="576"/>
      <c r="N32" s="576"/>
      <c r="O32" s="576"/>
      <c r="P32" s="576"/>
      <c r="Q32" s="576"/>
      <c r="R32" s="576"/>
      <c r="S32" s="576"/>
    </row>
    <row r="33" spans="1:19" ht="12.75" customHeight="1" x14ac:dyDescent="0.3">
      <c r="A33" s="7"/>
      <c r="B33" s="8"/>
      <c r="C33" s="9"/>
      <c r="D33" s="8"/>
      <c r="E33" s="8"/>
      <c r="F33" s="8"/>
      <c r="G33" s="10"/>
      <c r="H33" s="9"/>
      <c r="I33" s="9"/>
      <c r="J33" s="2"/>
      <c r="K33" s="10"/>
      <c r="L33" s="8"/>
      <c r="M33" s="8"/>
      <c r="N33" s="8"/>
      <c r="O33" s="9"/>
      <c r="P33" s="9"/>
      <c r="Q33" s="8"/>
      <c r="R33" s="9"/>
      <c r="S33" s="8"/>
    </row>
    <row r="34" spans="1:19" ht="15" customHeight="1" x14ac:dyDescent="0.35">
      <c r="A34" s="577" t="s">
        <v>199</v>
      </c>
      <c r="B34" s="577"/>
      <c r="C34" s="577"/>
      <c r="D34" s="577"/>
      <c r="E34" s="577"/>
      <c r="F34" s="577"/>
      <c r="G34" s="577"/>
      <c r="H34" s="577"/>
      <c r="I34" s="577"/>
      <c r="J34" s="577"/>
      <c r="K34" s="577"/>
      <c r="L34" s="577"/>
      <c r="M34" s="577"/>
      <c r="N34" s="577"/>
      <c r="O34" s="577"/>
      <c r="P34" s="577"/>
      <c r="Q34" s="577"/>
      <c r="R34" s="577"/>
      <c r="S34" s="577"/>
    </row>
    <row r="35" spans="1:19" ht="8.25" customHeight="1" x14ac:dyDescent="0.3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9"/>
      <c r="S35" s="9"/>
    </row>
    <row r="36" spans="1:19" ht="14.25" customHeight="1" x14ac:dyDescent="0.25">
      <c r="A36" s="11"/>
      <c r="B36" s="12" t="s">
        <v>200</v>
      </c>
      <c r="C36" s="574">
        <f>C7</f>
        <v>0</v>
      </c>
      <c r="D36" s="574"/>
      <c r="E36" s="574"/>
      <c r="F36" s="574"/>
      <c r="G36" s="578" t="s">
        <v>751</v>
      </c>
      <c r="H36" s="590"/>
      <c r="I36" s="590"/>
      <c r="J36" s="574">
        <f>'Rate Classifications'!$J$3</f>
        <v>0</v>
      </c>
      <c r="K36" s="574"/>
      <c r="L36" s="580"/>
      <c r="M36" s="580"/>
      <c r="N36" s="580"/>
      <c r="O36" s="580"/>
      <c r="P36" s="580"/>
      <c r="Q36" s="580"/>
      <c r="R36" s="579" t="s">
        <v>681</v>
      </c>
      <c r="S36" s="579"/>
    </row>
    <row r="37" spans="1:19" ht="19.5" customHeight="1" x14ac:dyDescent="0.3">
      <c r="A37" s="7"/>
      <c r="B37" s="12" t="s">
        <v>201</v>
      </c>
      <c r="C37" s="206">
        <f>C8</f>
        <v>0</v>
      </c>
      <c r="D37" s="12" t="s">
        <v>202</v>
      </c>
      <c r="E37" s="197">
        <f>'Rate Classifications'!$C$7</f>
        <v>0</v>
      </c>
      <c r="F37" s="2" t="s">
        <v>203</v>
      </c>
      <c r="G37" s="9"/>
      <c r="H37" s="574">
        <f>'Rate Classifications'!$C$8</f>
        <v>0</v>
      </c>
      <c r="I37" s="574"/>
      <c r="J37" s="9"/>
      <c r="K37" s="12" t="s">
        <v>204</v>
      </c>
      <c r="L37" s="574">
        <f>'Rate Classifications'!$C$9</f>
        <v>0</v>
      </c>
      <c r="M37" s="574"/>
      <c r="N37" s="2" t="s">
        <v>205</v>
      </c>
      <c r="O37" s="575">
        <f>O8</f>
        <v>0</v>
      </c>
      <c r="P37" s="575"/>
      <c r="Q37" s="73" t="s">
        <v>150</v>
      </c>
      <c r="R37" s="575">
        <f>R8</f>
        <v>0</v>
      </c>
      <c r="S37" s="575"/>
    </row>
    <row r="38" spans="1:19" ht="6.75" customHeight="1" thickBot="1" x14ac:dyDescent="0.35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9"/>
      <c r="S38" s="9"/>
    </row>
    <row r="39" spans="1:19" ht="21" customHeight="1" x14ac:dyDescent="0.3">
      <c r="A39" s="5"/>
      <c r="B39" s="566" t="s">
        <v>207</v>
      </c>
      <c r="C39" s="3"/>
      <c r="D39" s="260">
        <v>1</v>
      </c>
      <c r="E39" s="260">
        <v>2</v>
      </c>
      <c r="F39" s="260">
        <v>3</v>
      </c>
      <c r="G39" s="260">
        <v>4</v>
      </c>
      <c r="H39" s="260">
        <v>5</v>
      </c>
      <c r="I39" s="261">
        <v>6</v>
      </c>
      <c r="J39" s="260">
        <v>7</v>
      </c>
      <c r="K39" s="261">
        <v>8</v>
      </c>
      <c r="L39" s="260">
        <v>9</v>
      </c>
      <c r="M39" s="260">
        <v>10</v>
      </c>
      <c r="N39" s="260">
        <v>11</v>
      </c>
      <c r="O39" s="260">
        <v>12</v>
      </c>
      <c r="P39" s="260">
        <v>13</v>
      </c>
      <c r="Q39" s="260">
        <v>14</v>
      </c>
      <c r="R39" s="260">
        <v>15</v>
      </c>
      <c r="S39" s="262">
        <v>16</v>
      </c>
    </row>
    <row r="40" spans="1:19" ht="90.75" customHeight="1" x14ac:dyDescent="0.25">
      <c r="A40" s="6" t="s">
        <v>206</v>
      </c>
      <c r="B40" s="585"/>
      <c r="C40" s="4" t="s">
        <v>208</v>
      </c>
      <c r="D40" s="17" t="s">
        <v>209</v>
      </c>
      <c r="E40" s="18" t="s">
        <v>210</v>
      </c>
      <c r="F40" s="17" t="s">
        <v>211</v>
      </c>
      <c r="G40" s="18" t="s">
        <v>212</v>
      </c>
      <c r="H40" s="18" t="s">
        <v>215</v>
      </c>
      <c r="I40" s="18" t="s">
        <v>216</v>
      </c>
      <c r="J40" s="18" t="s">
        <v>217</v>
      </c>
      <c r="K40" s="18" t="s">
        <v>218</v>
      </c>
      <c r="L40" s="18" t="s">
        <v>219</v>
      </c>
      <c r="M40" s="18" t="s">
        <v>220</v>
      </c>
      <c r="N40" s="18" t="s">
        <v>221</v>
      </c>
      <c r="O40" s="18" t="s">
        <v>222</v>
      </c>
      <c r="P40" s="18" t="s">
        <v>223</v>
      </c>
      <c r="Q40" s="71" t="s">
        <v>224</v>
      </c>
      <c r="R40" s="18" t="s">
        <v>229</v>
      </c>
      <c r="S40" s="85" t="s">
        <v>230</v>
      </c>
    </row>
    <row r="41" spans="1:19" ht="19" customHeight="1" x14ac:dyDescent="0.25">
      <c r="A41" s="495" t="str">
        <f>IF('Gint Worksheet'!A24="","",'Gint Worksheet'!A24)</f>
        <v/>
      </c>
      <c r="B41" s="96" t="str">
        <f>IF('Gint Worksheet'!B24="","",'Gint Worksheet'!B24)</f>
        <v/>
      </c>
      <c r="C41" s="496" t="str">
        <f>IF('Gint Worksheet'!C24="","",'Gint Worksheet'!C24)</f>
        <v/>
      </c>
      <c r="D41" s="96" t="str">
        <f>IF('Gint Worksheet'!D24="","",'Gint Worksheet'!D24)</f>
        <v/>
      </c>
      <c r="E41" s="407"/>
      <c r="F41" s="96" t="str">
        <f>IF('Gint Worksheet'!E24="","",'Gint Worksheet'!E24)</f>
        <v/>
      </c>
      <c r="G41" s="407"/>
      <c r="H41" s="96" t="str">
        <f>IF('Gint Worksheet'!H24="","",'Gint Worksheet'!H24)</f>
        <v/>
      </c>
      <c r="I41" s="407"/>
      <c r="J41" s="96" t="str">
        <f>IF('Gint Worksheet'!J24="","",'Gint Worksheet'!J24)</f>
        <v/>
      </c>
      <c r="K41" s="407"/>
      <c r="L41" s="96" t="str">
        <f>IF('Gint Worksheet'!I24="","",'Gint Worksheet'!I24)</f>
        <v/>
      </c>
      <c r="M41" s="405"/>
      <c r="N41" s="96" t="str">
        <f>IF('Gint Worksheet'!K24="","",'Gint Worksheet'!K24)</f>
        <v/>
      </c>
      <c r="O41" s="405"/>
      <c r="P41" s="405"/>
      <c r="Q41" s="405"/>
      <c r="R41" s="404"/>
      <c r="S41" s="408"/>
    </row>
    <row r="42" spans="1:19" ht="19" customHeight="1" x14ac:dyDescent="0.25">
      <c r="A42" s="495" t="str">
        <f>IF('Gint Worksheet'!A25="","",'Gint Worksheet'!A25)</f>
        <v/>
      </c>
      <c r="B42" s="96" t="str">
        <f>IF('Gint Worksheet'!B25="","",'Gint Worksheet'!B25)</f>
        <v/>
      </c>
      <c r="C42" s="496" t="str">
        <f>IF('Gint Worksheet'!C25="","",'Gint Worksheet'!C25)</f>
        <v/>
      </c>
      <c r="D42" s="96" t="str">
        <f>IF('Gint Worksheet'!D25="","",'Gint Worksheet'!D25)</f>
        <v/>
      </c>
      <c r="E42" s="407"/>
      <c r="F42" s="96" t="str">
        <f>IF('Gint Worksheet'!E25="","",'Gint Worksheet'!E25)</f>
        <v/>
      </c>
      <c r="G42" s="407"/>
      <c r="H42" s="96" t="str">
        <f>IF('Gint Worksheet'!H25="","",'Gint Worksheet'!H25)</f>
        <v/>
      </c>
      <c r="I42" s="407"/>
      <c r="J42" s="96" t="str">
        <f>IF('Gint Worksheet'!J25="","",'Gint Worksheet'!J25)</f>
        <v/>
      </c>
      <c r="K42" s="407"/>
      <c r="L42" s="96" t="str">
        <f>IF('Gint Worksheet'!I25="","",'Gint Worksheet'!I25)</f>
        <v/>
      </c>
      <c r="M42" s="405"/>
      <c r="N42" s="96" t="str">
        <f>IF('Gint Worksheet'!K25="","",'Gint Worksheet'!K25)</f>
        <v/>
      </c>
      <c r="O42" s="405"/>
      <c r="P42" s="405"/>
      <c r="Q42" s="405"/>
      <c r="R42" s="404"/>
      <c r="S42" s="408"/>
    </row>
    <row r="43" spans="1:19" ht="19" customHeight="1" x14ac:dyDescent="0.25">
      <c r="A43" s="495" t="str">
        <f>IF('Gint Worksheet'!A26="","",'Gint Worksheet'!A26)</f>
        <v/>
      </c>
      <c r="B43" s="96" t="str">
        <f>IF('Gint Worksheet'!B26="","",'Gint Worksheet'!B26)</f>
        <v/>
      </c>
      <c r="C43" s="496" t="str">
        <f>IF('Gint Worksheet'!C26="","",'Gint Worksheet'!C26)</f>
        <v/>
      </c>
      <c r="D43" s="96" t="str">
        <f>IF('Gint Worksheet'!D26="","",'Gint Worksheet'!D26)</f>
        <v/>
      </c>
      <c r="E43" s="407"/>
      <c r="F43" s="96" t="str">
        <f>IF('Gint Worksheet'!E26="","",'Gint Worksheet'!E26)</f>
        <v/>
      </c>
      <c r="G43" s="407"/>
      <c r="H43" s="96" t="str">
        <f>IF('Gint Worksheet'!H26="","",'Gint Worksheet'!H26)</f>
        <v/>
      </c>
      <c r="I43" s="407"/>
      <c r="J43" s="96" t="str">
        <f>IF('Gint Worksheet'!J26="","",'Gint Worksheet'!J26)</f>
        <v/>
      </c>
      <c r="K43" s="407"/>
      <c r="L43" s="96" t="str">
        <f>IF('Gint Worksheet'!I26="","",'Gint Worksheet'!I26)</f>
        <v/>
      </c>
      <c r="M43" s="405"/>
      <c r="N43" s="96" t="str">
        <f>IF('Gint Worksheet'!K26="","",'Gint Worksheet'!K26)</f>
        <v/>
      </c>
      <c r="O43" s="405"/>
      <c r="P43" s="405"/>
      <c r="Q43" s="405"/>
      <c r="R43" s="404"/>
      <c r="S43" s="408"/>
    </row>
    <row r="44" spans="1:19" ht="19" customHeight="1" x14ac:dyDescent="0.25">
      <c r="A44" s="495" t="str">
        <f>IF('Gint Worksheet'!A27="","",'Gint Worksheet'!A27)</f>
        <v/>
      </c>
      <c r="B44" s="96" t="str">
        <f>IF('Gint Worksheet'!B27="","",'Gint Worksheet'!B27)</f>
        <v/>
      </c>
      <c r="C44" s="496" t="str">
        <f>IF('Gint Worksheet'!C27="","",'Gint Worksheet'!C27)</f>
        <v/>
      </c>
      <c r="D44" s="96" t="str">
        <f>IF('Gint Worksheet'!D27="","",'Gint Worksheet'!D27)</f>
        <v/>
      </c>
      <c r="E44" s="407"/>
      <c r="F44" s="96" t="str">
        <f>IF('Gint Worksheet'!E27="","",'Gint Worksheet'!E27)</f>
        <v/>
      </c>
      <c r="G44" s="407"/>
      <c r="H44" s="96" t="str">
        <f>IF('Gint Worksheet'!H27="","",'Gint Worksheet'!H27)</f>
        <v/>
      </c>
      <c r="I44" s="407"/>
      <c r="J44" s="96" t="str">
        <f>IF('Gint Worksheet'!J27="","",'Gint Worksheet'!J27)</f>
        <v/>
      </c>
      <c r="K44" s="407"/>
      <c r="L44" s="96" t="str">
        <f>IF('Gint Worksheet'!I27="","",'Gint Worksheet'!I27)</f>
        <v/>
      </c>
      <c r="M44" s="405"/>
      <c r="N44" s="96" t="str">
        <f>IF('Gint Worksheet'!K27="","",'Gint Worksheet'!K27)</f>
        <v/>
      </c>
      <c r="O44" s="405"/>
      <c r="P44" s="405"/>
      <c r="Q44" s="405"/>
      <c r="R44" s="404"/>
      <c r="S44" s="408"/>
    </row>
    <row r="45" spans="1:19" ht="19" customHeight="1" x14ac:dyDescent="0.25">
      <c r="A45" s="495" t="str">
        <f>IF('Gint Worksheet'!A28="","",'Gint Worksheet'!A28)</f>
        <v/>
      </c>
      <c r="B45" s="96" t="str">
        <f>IF('Gint Worksheet'!B28="","",'Gint Worksheet'!B28)</f>
        <v/>
      </c>
      <c r="C45" s="496" t="str">
        <f>IF('Gint Worksheet'!C28="","",'Gint Worksheet'!C28)</f>
        <v/>
      </c>
      <c r="D45" s="96" t="str">
        <f>IF('Gint Worksheet'!D28="","",'Gint Worksheet'!D28)</f>
        <v/>
      </c>
      <c r="E45" s="407"/>
      <c r="F45" s="96" t="str">
        <f>IF('Gint Worksheet'!E28="","",'Gint Worksheet'!E28)</f>
        <v/>
      </c>
      <c r="G45" s="407"/>
      <c r="H45" s="96" t="str">
        <f>IF('Gint Worksheet'!H28="","",'Gint Worksheet'!H28)</f>
        <v/>
      </c>
      <c r="I45" s="407"/>
      <c r="J45" s="96" t="str">
        <f>IF('Gint Worksheet'!J28="","",'Gint Worksheet'!J28)</f>
        <v/>
      </c>
      <c r="K45" s="407"/>
      <c r="L45" s="96" t="str">
        <f>IF('Gint Worksheet'!I28="","",'Gint Worksheet'!I28)</f>
        <v/>
      </c>
      <c r="M45" s="405"/>
      <c r="N45" s="96" t="str">
        <f>IF('Gint Worksheet'!K28="","",'Gint Worksheet'!K28)</f>
        <v/>
      </c>
      <c r="O45" s="405"/>
      <c r="P45" s="405"/>
      <c r="Q45" s="405"/>
      <c r="R45" s="404"/>
      <c r="S45" s="408"/>
    </row>
    <row r="46" spans="1:19" ht="19" customHeight="1" x14ac:dyDescent="0.25">
      <c r="A46" s="495" t="str">
        <f>IF('Gint Worksheet'!A29="","",'Gint Worksheet'!A29)</f>
        <v/>
      </c>
      <c r="B46" s="96" t="str">
        <f>IF('Gint Worksheet'!B29="","",'Gint Worksheet'!B29)</f>
        <v/>
      </c>
      <c r="C46" s="496" t="str">
        <f>IF('Gint Worksheet'!C29="","",'Gint Worksheet'!C29)</f>
        <v/>
      </c>
      <c r="D46" s="96" t="str">
        <f>IF('Gint Worksheet'!D29="","",'Gint Worksheet'!D29)</f>
        <v/>
      </c>
      <c r="E46" s="407"/>
      <c r="F46" s="96" t="str">
        <f>IF('Gint Worksheet'!E29="","",'Gint Worksheet'!E29)</f>
        <v/>
      </c>
      <c r="G46" s="407"/>
      <c r="H46" s="96" t="str">
        <f>IF('Gint Worksheet'!H29="","",'Gint Worksheet'!H29)</f>
        <v/>
      </c>
      <c r="I46" s="407"/>
      <c r="J46" s="96" t="str">
        <f>IF('Gint Worksheet'!J29="","",'Gint Worksheet'!J29)</f>
        <v/>
      </c>
      <c r="K46" s="407"/>
      <c r="L46" s="96" t="str">
        <f>IF('Gint Worksheet'!I29="","",'Gint Worksheet'!I29)</f>
        <v/>
      </c>
      <c r="M46" s="405"/>
      <c r="N46" s="96" t="str">
        <f>IF('Gint Worksheet'!K29="","",'Gint Worksheet'!K29)</f>
        <v/>
      </c>
      <c r="O46" s="405"/>
      <c r="P46" s="405"/>
      <c r="Q46" s="405"/>
      <c r="R46" s="404"/>
      <c r="S46" s="408"/>
    </row>
    <row r="47" spans="1:19" ht="19" customHeight="1" x14ac:dyDescent="0.25">
      <c r="A47" s="495" t="str">
        <f>IF('Gint Worksheet'!A30="","",'Gint Worksheet'!A30)</f>
        <v/>
      </c>
      <c r="B47" s="96" t="str">
        <f>IF('Gint Worksheet'!B30="","",'Gint Worksheet'!B30)</f>
        <v/>
      </c>
      <c r="C47" s="496" t="str">
        <f>IF('Gint Worksheet'!C30="","",'Gint Worksheet'!C30)</f>
        <v/>
      </c>
      <c r="D47" s="96" t="str">
        <f>IF('Gint Worksheet'!D30="","",'Gint Worksheet'!D30)</f>
        <v/>
      </c>
      <c r="E47" s="407"/>
      <c r="F47" s="96" t="str">
        <f>IF('Gint Worksheet'!E30="","",'Gint Worksheet'!E30)</f>
        <v/>
      </c>
      <c r="G47" s="407"/>
      <c r="H47" s="96" t="str">
        <f>IF('Gint Worksheet'!H30="","",'Gint Worksheet'!H30)</f>
        <v/>
      </c>
      <c r="I47" s="407"/>
      <c r="J47" s="96" t="str">
        <f>IF('Gint Worksheet'!J30="","",'Gint Worksheet'!J30)</f>
        <v/>
      </c>
      <c r="K47" s="407"/>
      <c r="L47" s="96" t="str">
        <f>IF('Gint Worksheet'!I30="","",'Gint Worksheet'!I30)</f>
        <v/>
      </c>
      <c r="M47" s="405"/>
      <c r="N47" s="96" t="str">
        <f>IF('Gint Worksheet'!K30="","",'Gint Worksheet'!K30)</f>
        <v/>
      </c>
      <c r="O47" s="405"/>
      <c r="P47" s="405"/>
      <c r="Q47" s="405"/>
      <c r="R47" s="404"/>
      <c r="S47" s="408"/>
    </row>
    <row r="48" spans="1:19" ht="19" customHeight="1" x14ac:dyDescent="0.25">
      <c r="A48" s="495" t="str">
        <f>IF('Gint Worksheet'!A31="","",'Gint Worksheet'!A31)</f>
        <v/>
      </c>
      <c r="B48" s="96" t="str">
        <f>IF('Gint Worksheet'!B31="","",'Gint Worksheet'!B31)</f>
        <v/>
      </c>
      <c r="C48" s="496" t="str">
        <f>IF('Gint Worksheet'!C31="","",'Gint Worksheet'!C31)</f>
        <v/>
      </c>
      <c r="D48" s="96" t="str">
        <f>IF('Gint Worksheet'!D31="","",'Gint Worksheet'!D31)</f>
        <v/>
      </c>
      <c r="E48" s="407"/>
      <c r="F48" s="96" t="str">
        <f>IF('Gint Worksheet'!E31="","",'Gint Worksheet'!E31)</f>
        <v/>
      </c>
      <c r="G48" s="407"/>
      <c r="H48" s="96" t="str">
        <f>IF('Gint Worksheet'!H31="","",'Gint Worksheet'!H31)</f>
        <v/>
      </c>
      <c r="I48" s="407"/>
      <c r="J48" s="96" t="str">
        <f>IF('Gint Worksheet'!J31="","",'Gint Worksheet'!J31)</f>
        <v/>
      </c>
      <c r="K48" s="407"/>
      <c r="L48" s="96" t="str">
        <f>IF('Gint Worksheet'!I31="","",'Gint Worksheet'!I31)</f>
        <v/>
      </c>
      <c r="M48" s="405"/>
      <c r="N48" s="96" t="str">
        <f>IF('Gint Worksheet'!K31="","",'Gint Worksheet'!K31)</f>
        <v/>
      </c>
      <c r="O48" s="405"/>
      <c r="P48" s="405"/>
      <c r="Q48" s="405"/>
      <c r="R48" s="404"/>
      <c r="S48" s="408"/>
    </row>
    <row r="49" spans="1:19" ht="19" customHeight="1" x14ac:dyDescent="0.25">
      <c r="A49" s="495" t="str">
        <f>IF('Gint Worksheet'!A32="","",'Gint Worksheet'!A32)</f>
        <v/>
      </c>
      <c r="B49" s="96" t="str">
        <f>IF('Gint Worksheet'!B32="","",'Gint Worksheet'!B32)</f>
        <v/>
      </c>
      <c r="C49" s="496" t="str">
        <f>IF('Gint Worksheet'!C32="","",'Gint Worksheet'!C32)</f>
        <v/>
      </c>
      <c r="D49" s="96" t="str">
        <f>IF('Gint Worksheet'!D32="","",'Gint Worksheet'!D32)</f>
        <v/>
      </c>
      <c r="E49" s="407"/>
      <c r="F49" s="96" t="str">
        <f>IF('Gint Worksheet'!E32="","",'Gint Worksheet'!E32)</f>
        <v/>
      </c>
      <c r="G49" s="407"/>
      <c r="H49" s="96" t="str">
        <f>IF('Gint Worksheet'!H32="","",'Gint Worksheet'!H32)</f>
        <v/>
      </c>
      <c r="I49" s="407"/>
      <c r="J49" s="96" t="str">
        <f>IF('Gint Worksheet'!J32="","",'Gint Worksheet'!J32)</f>
        <v/>
      </c>
      <c r="K49" s="407"/>
      <c r="L49" s="96" t="str">
        <f>IF('Gint Worksheet'!I32="","",'Gint Worksheet'!I32)</f>
        <v/>
      </c>
      <c r="M49" s="405"/>
      <c r="N49" s="96" t="str">
        <f>IF('Gint Worksheet'!K32="","",'Gint Worksheet'!K32)</f>
        <v/>
      </c>
      <c r="O49" s="405"/>
      <c r="P49" s="405"/>
      <c r="Q49" s="405"/>
      <c r="R49" s="404"/>
      <c r="S49" s="408"/>
    </row>
    <row r="50" spans="1:19" ht="19" customHeight="1" x14ac:dyDescent="0.25">
      <c r="A50" s="495" t="str">
        <f>IF('Gint Worksheet'!A33="","",'Gint Worksheet'!A33)</f>
        <v/>
      </c>
      <c r="B50" s="96" t="str">
        <f>IF('Gint Worksheet'!B33="","",'Gint Worksheet'!B33)</f>
        <v/>
      </c>
      <c r="C50" s="496" t="str">
        <f>IF('Gint Worksheet'!C33="","",'Gint Worksheet'!C33)</f>
        <v/>
      </c>
      <c r="D50" s="96" t="str">
        <f>IF('Gint Worksheet'!D33="","",'Gint Worksheet'!D33)</f>
        <v/>
      </c>
      <c r="E50" s="407"/>
      <c r="F50" s="96" t="str">
        <f>IF('Gint Worksheet'!E33="","",'Gint Worksheet'!E33)</f>
        <v/>
      </c>
      <c r="G50" s="407"/>
      <c r="H50" s="96" t="str">
        <f>IF('Gint Worksheet'!H33="","",'Gint Worksheet'!H33)</f>
        <v/>
      </c>
      <c r="I50" s="407"/>
      <c r="J50" s="96" t="str">
        <f>IF('Gint Worksheet'!J33="","",'Gint Worksheet'!J33)</f>
        <v/>
      </c>
      <c r="K50" s="407"/>
      <c r="L50" s="96" t="str">
        <f>IF('Gint Worksheet'!I33="","",'Gint Worksheet'!I33)</f>
        <v/>
      </c>
      <c r="M50" s="405"/>
      <c r="N50" s="96" t="str">
        <f>IF('Gint Worksheet'!K33="","",'Gint Worksheet'!K33)</f>
        <v/>
      </c>
      <c r="O50" s="405"/>
      <c r="P50" s="405"/>
      <c r="Q50" s="405"/>
      <c r="R50" s="404"/>
      <c r="S50" s="408"/>
    </row>
    <row r="51" spans="1:19" ht="19" customHeight="1" x14ac:dyDescent="0.25">
      <c r="A51" s="495" t="str">
        <f>IF('Gint Worksheet'!A34="","",'Gint Worksheet'!A34)</f>
        <v/>
      </c>
      <c r="B51" s="96" t="str">
        <f>IF('Gint Worksheet'!B34="","",'Gint Worksheet'!B34)</f>
        <v/>
      </c>
      <c r="C51" s="496" t="str">
        <f>IF('Gint Worksheet'!C34="","",'Gint Worksheet'!C34)</f>
        <v/>
      </c>
      <c r="D51" s="96" t="str">
        <f>IF('Gint Worksheet'!D34="","",'Gint Worksheet'!D34)</f>
        <v/>
      </c>
      <c r="E51" s="407"/>
      <c r="F51" s="96" t="str">
        <f>IF('Gint Worksheet'!E34="","",'Gint Worksheet'!E34)</f>
        <v/>
      </c>
      <c r="G51" s="407"/>
      <c r="H51" s="96" t="str">
        <f>IF('Gint Worksheet'!H34="","",'Gint Worksheet'!H34)</f>
        <v/>
      </c>
      <c r="I51" s="407"/>
      <c r="J51" s="96" t="str">
        <f>IF('Gint Worksheet'!J34="","",'Gint Worksheet'!J34)</f>
        <v/>
      </c>
      <c r="K51" s="407"/>
      <c r="L51" s="96" t="str">
        <f>IF('Gint Worksheet'!I34="","",'Gint Worksheet'!I34)</f>
        <v/>
      </c>
      <c r="M51" s="405"/>
      <c r="N51" s="96" t="str">
        <f>IF('Gint Worksheet'!K34="","",'Gint Worksheet'!K34)</f>
        <v/>
      </c>
      <c r="O51" s="405"/>
      <c r="P51" s="405"/>
      <c r="Q51" s="405"/>
      <c r="R51" s="404"/>
      <c r="S51" s="408"/>
    </row>
    <row r="52" spans="1:19" ht="19" customHeight="1" x14ac:dyDescent="0.25">
      <c r="A52" s="495" t="str">
        <f>IF('Gint Worksheet'!A35="","",'Gint Worksheet'!A35)</f>
        <v/>
      </c>
      <c r="B52" s="96" t="str">
        <f>IF('Gint Worksheet'!B35="","",'Gint Worksheet'!B35)</f>
        <v/>
      </c>
      <c r="C52" s="496" t="str">
        <f>IF('Gint Worksheet'!C35="","",'Gint Worksheet'!C35)</f>
        <v/>
      </c>
      <c r="D52" s="96" t="str">
        <f>IF('Gint Worksheet'!D35="","",'Gint Worksheet'!D35)</f>
        <v/>
      </c>
      <c r="E52" s="407"/>
      <c r="F52" s="96" t="str">
        <f>IF('Gint Worksheet'!E35="","",'Gint Worksheet'!E35)</f>
        <v/>
      </c>
      <c r="G52" s="407"/>
      <c r="H52" s="96" t="str">
        <f>IF('Gint Worksheet'!H35="","",'Gint Worksheet'!H35)</f>
        <v/>
      </c>
      <c r="I52" s="407"/>
      <c r="J52" s="96" t="str">
        <f>IF('Gint Worksheet'!J35="","",'Gint Worksheet'!J35)</f>
        <v/>
      </c>
      <c r="K52" s="407"/>
      <c r="L52" s="96" t="str">
        <f>IF('Gint Worksheet'!I35="","",'Gint Worksheet'!I35)</f>
        <v/>
      </c>
      <c r="M52" s="405"/>
      <c r="N52" s="96" t="str">
        <f>IF('Gint Worksheet'!K35="","",'Gint Worksheet'!K35)</f>
        <v/>
      </c>
      <c r="O52" s="405"/>
      <c r="P52" s="405"/>
      <c r="Q52" s="405"/>
      <c r="R52" s="404"/>
      <c r="S52" s="408"/>
    </row>
    <row r="53" spans="1:19" ht="19" customHeight="1" x14ac:dyDescent="0.25">
      <c r="A53" s="495" t="str">
        <f>IF('Gint Worksheet'!A36="","",'Gint Worksheet'!A36)</f>
        <v/>
      </c>
      <c r="B53" s="96" t="str">
        <f>IF('Gint Worksheet'!B36="","",'Gint Worksheet'!B36)</f>
        <v/>
      </c>
      <c r="C53" s="496" t="str">
        <f>IF('Gint Worksheet'!C36="","",'Gint Worksheet'!C36)</f>
        <v/>
      </c>
      <c r="D53" s="96" t="str">
        <f>IF('Gint Worksheet'!D36="","",'Gint Worksheet'!D36)</f>
        <v/>
      </c>
      <c r="E53" s="407"/>
      <c r="F53" s="96" t="str">
        <f>IF('Gint Worksheet'!E36="","",'Gint Worksheet'!E36)</f>
        <v/>
      </c>
      <c r="G53" s="407"/>
      <c r="H53" s="96" t="str">
        <f>IF('Gint Worksheet'!H36="","",'Gint Worksheet'!H36)</f>
        <v/>
      </c>
      <c r="I53" s="407"/>
      <c r="J53" s="96" t="str">
        <f>IF('Gint Worksheet'!J36="","",'Gint Worksheet'!J36)</f>
        <v/>
      </c>
      <c r="K53" s="407"/>
      <c r="L53" s="96" t="str">
        <f>IF('Gint Worksheet'!I36="","",'Gint Worksheet'!I36)</f>
        <v/>
      </c>
      <c r="M53" s="405"/>
      <c r="N53" s="96" t="str">
        <f>IF('Gint Worksheet'!K36="","",'Gint Worksheet'!K36)</f>
        <v/>
      </c>
      <c r="O53" s="405"/>
      <c r="P53" s="405"/>
      <c r="Q53" s="405"/>
      <c r="R53" s="404"/>
      <c r="S53" s="408"/>
    </row>
    <row r="54" spans="1:19" ht="19" customHeight="1" x14ac:dyDescent="0.25">
      <c r="A54" s="495" t="str">
        <f>IF('Gint Worksheet'!A37="","",'Gint Worksheet'!A37)</f>
        <v/>
      </c>
      <c r="B54" s="96" t="str">
        <f>IF('Gint Worksheet'!B37="","",'Gint Worksheet'!B37)</f>
        <v/>
      </c>
      <c r="C54" s="496" t="str">
        <f>IF('Gint Worksheet'!C37="","",'Gint Worksheet'!C37)</f>
        <v/>
      </c>
      <c r="D54" s="96" t="str">
        <f>IF('Gint Worksheet'!D37="","",'Gint Worksheet'!D37)</f>
        <v/>
      </c>
      <c r="E54" s="407"/>
      <c r="F54" s="96" t="str">
        <f>IF('Gint Worksheet'!E37="","",'Gint Worksheet'!E37)</f>
        <v/>
      </c>
      <c r="G54" s="407"/>
      <c r="H54" s="96" t="str">
        <f>IF('Gint Worksheet'!H37="","",'Gint Worksheet'!H37)</f>
        <v/>
      </c>
      <c r="I54" s="407"/>
      <c r="J54" s="96" t="str">
        <f>IF('Gint Worksheet'!J37="","",'Gint Worksheet'!J37)</f>
        <v/>
      </c>
      <c r="K54" s="407"/>
      <c r="L54" s="96" t="str">
        <f>IF('Gint Worksheet'!I37="","",'Gint Worksheet'!I37)</f>
        <v/>
      </c>
      <c r="M54" s="405"/>
      <c r="N54" s="96" t="str">
        <f>IF('Gint Worksheet'!K37="","",'Gint Worksheet'!K37)</f>
        <v/>
      </c>
      <c r="O54" s="405"/>
      <c r="P54" s="405"/>
      <c r="Q54" s="405"/>
      <c r="R54" s="404"/>
      <c r="S54" s="408"/>
    </row>
    <row r="55" spans="1:19" ht="19" customHeight="1" thickBot="1" x14ac:dyDescent="0.3">
      <c r="A55" s="495" t="str">
        <f>IF('Gint Worksheet'!A38="","",'Gint Worksheet'!A38)</f>
        <v/>
      </c>
      <c r="B55" s="96" t="str">
        <f>IF('Gint Worksheet'!B38="","",'Gint Worksheet'!B38)</f>
        <v/>
      </c>
      <c r="C55" s="496" t="str">
        <f>IF('Gint Worksheet'!C38="","",'Gint Worksheet'!C38)</f>
        <v/>
      </c>
      <c r="D55" s="96" t="str">
        <f>IF('Gint Worksheet'!D38="","",'Gint Worksheet'!D38)</f>
        <v/>
      </c>
      <c r="E55" s="407"/>
      <c r="F55" s="96" t="str">
        <f>IF('Gint Worksheet'!E38="","",'Gint Worksheet'!E38)</f>
        <v/>
      </c>
      <c r="G55" s="407"/>
      <c r="H55" s="96" t="str">
        <f>IF('Gint Worksheet'!H38="","",'Gint Worksheet'!H38)</f>
        <v/>
      </c>
      <c r="I55" s="407"/>
      <c r="J55" s="96" t="str">
        <f>IF('Gint Worksheet'!J38="","",'Gint Worksheet'!J38)</f>
        <v/>
      </c>
      <c r="K55" s="407"/>
      <c r="L55" s="96" t="str">
        <f>IF('Gint Worksheet'!I38="","",'Gint Worksheet'!I38)</f>
        <v/>
      </c>
      <c r="M55" s="405"/>
      <c r="N55" s="96" t="str">
        <f>IF('Gint Worksheet'!K38="","",'Gint Worksheet'!K38)</f>
        <v/>
      </c>
      <c r="O55" s="405"/>
      <c r="P55" s="405"/>
      <c r="Q55" s="405"/>
      <c r="R55" s="404"/>
      <c r="S55" s="408"/>
    </row>
    <row r="56" spans="1:19" ht="19" customHeight="1" x14ac:dyDescent="0.3">
      <c r="A56" s="83"/>
      <c r="B56" s="568" t="s">
        <v>225</v>
      </c>
      <c r="C56" s="586"/>
      <c r="D56" s="86">
        <f t="shared" ref="D56:S56" si="2">SUM(D41:D55)</f>
        <v>0</v>
      </c>
      <c r="E56" s="86">
        <f t="shared" si="2"/>
        <v>0</v>
      </c>
      <c r="F56" s="86">
        <f t="shared" si="2"/>
        <v>0</v>
      </c>
      <c r="G56" s="86">
        <f t="shared" si="2"/>
        <v>0</v>
      </c>
      <c r="H56" s="86">
        <f t="shared" si="2"/>
        <v>0</v>
      </c>
      <c r="I56" s="86">
        <f t="shared" si="2"/>
        <v>0</v>
      </c>
      <c r="J56" s="86">
        <f t="shared" si="2"/>
        <v>0</v>
      </c>
      <c r="K56" s="86">
        <f t="shared" si="2"/>
        <v>0</v>
      </c>
      <c r="L56" s="86">
        <f t="shared" si="2"/>
        <v>0</v>
      </c>
      <c r="M56" s="86">
        <f t="shared" si="2"/>
        <v>0</v>
      </c>
      <c r="N56" s="86">
        <f t="shared" si="2"/>
        <v>0</v>
      </c>
      <c r="O56" s="86">
        <f t="shared" si="2"/>
        <v>0</v>
      </c>
      <c r="P56" s="86">
        <f t="shared" si="2"/>
        <v>0</v>
      </c>
      <c r="Q56" s="86">
        <f t="shared" si="2"/>
        <v>0</v>
      </c>
      <c r="R56" s="86">
        <f t="shared" si="2"/>
        <v>0</v>
      </c>
      <c r="S56" s="328">
        <f t="shared" si="2"/>
        <v>0</v>
      </c>
    </row>
    <row r="57" spans="1:19" ht="19" customHeight="1" x14ac:dyDescent="0.3">
      <c r="A57" s="79"/>
      <c r="B57" s="570" t="s">
        <v>226</v>
      </c>
      <c r="C57" s="587"/>
      <c r="D57" s="267">
        <f>D$144</f>
        <v>0</v>
      </c>
      <c r="E57" s="267">
        <f>E$144</f>
        <v>0</v>
      </c>
      <c r="F57" s="78">
        <f t="shared" ref="F57:S57" si="3">F$144</f>
        <v>0</v>
      </c>
      <c r="G57" s="78">
        <f t="shared" si="3"/>
        <v>0</v>
      </c>
      <c r="H57" s="78">
        <f t="shared" si="3"/>
        <v>0</v>
      </c>
      <c r="I57" s="268">
        <f t="shared" si="3"/>
        <v>0</v>
      </c>
      <c r="J57" s="78">
        <f t="shared" si="3"/>
        <v>0</v>
      </c>
      <c r="K57" s="268">
        <f t="shared" si="3"/>
        <v>0</v>
      </c>
      <c r="L57" s="78">
        <f t="shared" si="3"/>
        <v>0</v>
      </c>
      <c r="M57" s="78">
        <f t="shared" si="3"/>
        <v>0</v>
      </c>
      <c r="N57" s="78">
        <f t="shared" si="3"/>
        <v>0</v>
      </c>
      <c r="O57" s="78">
        <f t="shared" si="3"/>
        <v>0</v>
      </c>
      <c r="P57" s="78">
        <f t="shared" si="3"/>
        <v>0</v>
      </c>
      <c r="Q57" s="268">
        <f t="shared" si="3"/>
        <v>0</v>
      </c>
      <c r="R57" s="78">
        <f t="shared" si="3"/>
        <v>0</v>
      </c>
      <c r="S57" s="501">
        <f t="shared" si="3"/>
        <v>0</v>
      </c>
    </row>
    <row r="58" spans="1:19" ht="19" customHeight="1" thickBot="1" x14ac:dyDescent="0.35">
      <c r="A58" s="80"/>
      <c r="B58" s="572" t="s">
        <v>227</v>
      </c>
      <c r="C58" s="588"/>
      <c r="D58" s="81"/>
      <c r="E58" s="81"/>
      <c r="F58" s="76"/>
      <c r="G58" s="76"/>
      <c r="H58" s="76"/>
      <c r="I58" s="77"/>
      <c r="J58" s="76"/>
      <c r="K58" s="77"/>
      <c r="L58" s="76"/>
      <c r="M58" s="76"/>
      <c r="N58" s="76"/>
      <c r="O58" s="76"/>
      <c r="P58" s="76"/>
      <c r="Q58" s="77"/>
      <c r="R58" s="76"/>
      <c r="S58" s="499"/>
    </row>
    <row r="59" spans="1:19" ht="12.75" customHeight="1" x14ac:dyDescent="0.25">
      <c r="A59" s="589" t="s">
        <v>359</v>
      </c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584" t="s">
        <v>197</v>
      </c>
      <c r="S59" s="584"/>
    </row>
    <row r="60" spans="1:19" ht="12" customHeight="1" x14ac:dyDescent="0.25">
      <c r="A60" s="583" t="s">
        <v>358</v>
      </c>
      <c r="B60" s="583"/>
      <c r="C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4" t="s">
        <v>198</v>
      </c>
      <c r="S60" s="584"/>
    </row>
    <row r="61" spans="1:19" ht="12.75" customHeight="1" x14ac:dyDescent="0.25">
      <c r="A61" s="576" t="s">
        <v>357</v>
      </c>
      <c r="B61" s="576"/>
      <c r="C61" s="576"/>
      <c r="D61" s="576"/>
      <c r="E61" s="576"/>
      <c r="F61" s="576"/>
      <c r="G61" s="576"/>
      <c r="H61" s="576"/>
      <c r="I61" s="576"/>
      <c r="J61" s="576"/>
      <c r="K61" s="576"/>
      <c r="L61" s="576"/>
      <c r="M61" s="576"/>
      <c r="N61" s="576"/>
      <c r="O61" s="576"/>
      <c r="P61" s="576"/>
      <c r="Q61" s="576"/>
      <c r="R61" s="576"/>
      <c r="S61" s="576"/>
    </row>
    <row r="62" spans="1:19" ht="12.75" customHeight="1" x14ac:dyDescent="0.3">
      <c r="A62" s="7"/>
      <c r="B62" s="8"/>
      <c r="C62" s="9"/>
      <c r="D62" s="8"/>
      <c r="E62" s="8"/>
      <c r="F62" s="8"/>
      <c r="G62" s="10"/>
      <c r="H62" s="9"/>
      <c r="I62" s="9"/>
      <c r="J62" s="2"/>
      <c r="K62" s="10"/>
      <c r="L62" s="8"/>
      <c r="M62" s="8"/>
      <c r="N62" s="8"/>
      <c r="O62" s="9"/>
      <c r="P62" s="9"/>
      <c r="Q62" s="8"/>
      <c r="R62" s="9"/>
      <c r="S62" s="8"/>
    </row>
    <row r="63" spans="1:19" ht="15" customHeight="1" x14ac:dyDescent="0.35">
      <c r="A63" s="577" t="s">
        <v>199</v>
      </c>
      <c r="B63" s="577"/>
      <c r="C63" s="577"/>
      <c r="D63" s="577"/>
      <c r="E63" s="577"/>
      <c r="F63" s="577"/>
      <c r="G63" s="577"/>
      <c r="H63" s="577"/>
      <c r="I63" s="577"/>
      <c r="J63" s="577"/>
      <c r="K63" s="577"/>
      <c r="L63" s="577"/>
      <c r="M63" s="577"/>
      <c r="N63" s="577"/>
      <c r="O63" s="577"/>
      <c r="P63" s="577"/>
      <c r="Q63" s="577"/>
      <c r="R63" s="577"/>
      <c r="S63" s="577"/>
    </row>
    <row r="64" spans="1:19" ht="8.25" customHeight="1" x14ac:dyDescent="0.3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9"/>
      <c r="S64" s="9"/>
    </row>
    <row r="65" spans="1:19" ht="14.25" customHeight="1" x14ac:dyDescent="0.25">
      <c r="A65" s="11"/>
      <c r="B65" s="12" t="s">
        <v>200</v>
      </c>
      <c r="C65" s="574">
        <f>C36</f>
        <v>0</v>
      </c>
      <c r="D65" s="574"/>
      <c r="E65" s="574"/>
      <c r="F65" s="574"/>
      <c r="G65" s="578" t="s">
        <v>751</v>
      </c>
      <c r="H65" s="590"/>
      <c r="I65" s="590"/>
      <c r="J65" s="574">
        <f>'Rate Classifications'!$J$3</f>
        <v>0</v>
      </c>
      <c r="K65" s="574"/>
      <c r="L65" s="580"/>
      <c r="M65" s="580"/>
      <c r="N65" s="580"/>
      <c r="O65" s="580"/>
      <c r="P65" s="580"/>
      <c r="Q65" s="580"/>
      <c r="R65" s="579" t="s">
        <v>680</v>
      </c>
      <c r="S65" s="579"/>
    </row>
    <row r="66" spans="1:19" ht="19.5" customHeight="1" x14ac:dyDescent="0.3">
      <c r="A66" s="7"/>
      <c r="B66" s="12" t="s">
        <v>201</v>
      </c>
      <c r="C66" s="206">
        <f>C37</f>
        <v>0</v>
      </c>
      <c r="D66" s="12" t="s">
        <v>202</v>
      </c>
      <c r="E66" s="197">
        <f>'Rate Classifications'!$C$7</f>
        <v>0</v>
      </c>
      <c r="F66" s="2" t="s">
        <v>203</v>
      </c>
      <c r="G66" s="9"/>
      <c r="H66" s="574">
        <f>'Rate Classifications'!$C$8</f>
        <v>0</v>
      </c>
      <c r="I66" s="574"/>
      <c r="J66" s="9"/>
      <c r="K66" s="12" t="s">
        <v>204</v>
      </c>
      <c r="L66" s="574">
        <f>'Rate Classifications'!$C$9</f>
        <v>0</v>
      </c>
      <c r="M66" s="574"/>
      <c r="N66" s="2" t="s">
        <v>205</v>
      </c>
      <c r="O66" s="575">
        <f>O37</f>
        <v>0</v>
      </c>
      <c r="P66" s="575"/>
      <c r="Q66" s="73" t="s">
        <v>150</v>
      </c>
      <c r="R66" s="575">
        <f>R37</f>
        <v>0</v>
      </c>
      <c r="S66" s="575"/>
    </row>
    <row r="67" spans="1:19" ht="6.75" customHeight="1" thickBot="1" x14ac:dyDescent="0.35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9"/>
      <c r="S67" s="9"/>
    </row>
    <row r="68" spans="1:19" ht="21" customHeight="1" x14ac:dyDescent="0.3">
      <c r="A68" s="5"/>
      <c r="B68" s="566" t="s">
        <v>207</v>
      </c>
      <c r="C68" s="3"/>
      <c r="D68" s="260">
        <v>1</v>
      </c>
      <c r="E68" s="260">
        <v>2</v>
      </c>
      <c r="F68" s="260">
        <v>3</v>
      </c>
      <c r="G68" s="260">
        <v>4</v>
      </c>
      <c r="H68" s="260">
        <v>5</v>
      </c>
      <c r="I68" s="261">
        <v>6</v>
      </c>
      <c r="J68" s="260">
        <v>7</v>
      </c>
      <c r="K68" s="261">
        <v>8</v>
      </c>
      <c r="L68" s="260">
        <v>9</v>
      </c>
      <c r="M68" s="260">
        <v>10</v>
      </c>
      <c r="N68" s="260">
        <v>11</v>
      </c>
      <c r="O68" s="260">
        <v>12</v>
      </c>
      <c r="P68" s="260">
        <v>13</v>
      </c>
      <c r="Q68" s="260">
        <v>14</v>
      </c>
      <c r="R68" s="260">
        <v>15</v>
      </c>
      <c r="S68" s="262">
        <v>16</v>
      </c>
    </row>
    <row r="69" spans="1:19" ht="90.75" customHeight="1" x14ac:dyDescent="0.25">
      <c r="A69" s="6" t="s">
        <v>206</v>
      </c>
      <c r="B69" s="585"/>
      <c r="C69" s="4" t="s">
        <v>208</v>
      </c>
      <c r="D69" s="17" t="s">
        <v>209</v>
      </c>
      <c r="E69" s="18" t="s">
        <v>210</v>
      </c>
      <c r="F69" s="17" t="s">
        <v>211</v>
      </c>
      <c r="G69" s="18" t="s">
        <v>212</v>
      </c>
      <c r="H69" s="18" t="s">
        <v>215</v>
      </c>
      <c r="I69" s="18" t="s">
        <v>216</v>
      </c>
      <c r="J69" s="18" t="s">
        <v>217</v>
      </c>
      <c r="K69" s="18" t="s">
        <v>218</v>
      </c>
      <c r="L69" s="18" t="s">
        <v>219</v>
      </c>
      <c r="M69" s="18" t="s">
        <v>220</v>
      </c>
      <c r="N69" s="18" t="s">
        <v>221</v>
      </c>
      <c r="O69" s="18" t="s">
        <v>222</v>
      </c>
      <c r="P69" s="18" t="s">
        <v>223</v>
      </c>
      <c r="Q69" s="71" t="s">
        <v>224</v>
      </c>
      <c r="R69" s="18" t="s">
        <v>229</v>
      </c>
      <c r="S69" s="85" t="s">
        <v>230</v>
      </c>
    </row>
    <row r="70" spans="1:19" ht="19" customHeight="1" x14ac:dyDescent="0.25">
      <c r="A70" s="495" t="str">
        <f>IF('Gint Worksheet'!A39="","",'Gint Worksheet'!A39)</f>
        <v/>
      </c>
      <c r="B70" s="96" t="str">
        <f>IF('Gint Worksheet'!B39="","",'Gint Worksheet'!B39)</f>
        <v/>
      </c>
      <c r="C70" s="496" t="str">
        <f>IF('Gint Worksheet'!C39="","",'Gint Worksheet'!C39)</f>
        <v/>
      </c>
      <c r="D70" s="96" t="str">
        <f>IF('Gint Worksheet'!D39="","",'Gint Worksheet'!D39)</f>
        <v/>
      </c>
      <c r="E70" s="407"/>
      <c r="F70" s="96" t="str">
        <f>IF('Gint Worksheet'!E39="","",'Gint Worksheet'!E39)</f>
        <v/>
      </c>
      <c r="G70" s="407"/>
      <c r="H70" s="96" t="str">
        <f>IF('Gint Worksheet'!H39="","",'Gint Worksheet'!H39)</f>
        <v/>
      </c>
      <c r="I70" s="407"/>
      <c r="J70" s="96" t="str">
        <f>IF('Gint Worksheet'!J39="","",'Gint Worksheet'!J39)</f>
        <v/>
      </c>
      <c r="K70" s="407"/>
      <c r="L70" s="96" t="str">
        <f>IF('Gint Worksheet'!I39="","",'Gint Worksheet'!I39)</f>
        <v/>
      </c>
      <c r="M70" s="405"/>
      <c r="N70" s="96" t="str">
        <f>IF('Gint Worksheet'!K39="","",'Gint Worksheet'!K39)</f>
        <v/>
      </c>
      <c r="O70" s="405"/>
      <c r="P70" s="405"/>
      <c r="Q70" s="405"/>
      <c r="R70" s="404"/>
      <c r="S70" s="408"/>
    </row>
    <row r="71" spans="1:19" ht="19" customHeight="1" x14ac:dyDescent="0.25">
      <c r="A71" s="495" t="str">
        <f>IF('Gint Worksheet'!A40="","",'Gint Worksheet'!A40)</f>
        <v/>
      </c>
      <c r="B71" s="96" t="str">
        <f>IF('Gint Worksheet'!B40="","",'Gint Worksheet'!B40)</f>
        <v/>
      </c>
      <c r="C71" s="496" t="str">
        <f>IF('Gint Worksheet'!C40="","",'Gint Worksheet'!C40)</f>
        <v/>
      </c>
      <c r="D71" s="96" t="str">
        <f>IF('Gint Worksheet'!D40="","",'Gint Worksheet'!D40)</f>
        <v/>
      </c>
      <c r="E71" s="407"/>
      <c r="F71" s="96" t="str">
        <f>IF('Gint Worksheet'!E40="","",'Gint Worksheet'!E40)</f>
        <v/>
      </c>
      <c r="G71" s="407"/>
      <c r="H71" s="96" t="str">
        <f>IF('Gint Worksheet'!H40="","",'Gint Worksheet'!H40)</f>
        <v/>
      </c>
      <c r="I71" s="407"/>
      <c r="J71" s="96" t="str">
        <f>IF('Gint Worksheet'!J40="","",'Gint Worksheet'!J40)</f>
        <v/>
      </c>
      <c r="K71" s="407"/>
      <c r="L71" s="96" t="str">
        <f>IF('Gint Worksheet'!I40="","",'Gint Worksheet'!I40)</f>
        <v/>
      </c>
      <c r="M71" s="405"/>
      <c r="N71" s="96" t="str">
        <f>IF('Gint Worksheet'!K40="","",'Gint Worksheet'!K40)</f>
        <v/>
      </c>
      <c r="O71" s="405"/>
      <c r="P71" s="405"/>
      <c r="Q71" s="405"/>
      <c r="R71" s="404"/>
      <c r="S71" s="408"/>
    </row>
    <row r="72" spans="1:19" ht="19" customHeight="1" x14ac:dyDescent="0.25">
      <c r="A72" s="495" t="str">
        <f>IF('Gint Worksheet'!A41="","",'Gint Worksheet'!A41)</f>
        <v/>
      </c>
      <c r="B72" s="96" t="str">
        <f>IF('Gint Worksheet'!B41="","",'Gint Worksheet'!B41)</f>
        <v/>
      </c>
      <c r="C72" s="496" t="str">
        <f>IF('Gint Worksheet'!C41="","",'Gint Worksheet'!C41)</f>
        <v/>
      </c>
      <c r="D72" s="96" t="str">
        <f>IF('Gint Worksheet'!D41="","",'Gint Worksheet'!D41)</f>
        <v/>
      </c>
      <c r="E72" s="407"/>
      <c r="F72" s="96" t="str">
        <f>IF('Gint Worksheet'!E41="","",'Gint Worksheet'!E41)</f>
        <v/>
      </c>
      <c r="G72" s="407"/>
      <c r="H72" s="96" t="str">
        <f>IF('Gint Worksheet'!H41="","",'Gint Worksheet'!H41)</f>
        <v/>
      </c>
      <c r="I72" s="407"/>
      <c r="J72" s="96" t="str">
        <f>IF('Gint Worksheet'!J41="","",'Gint Worksheet'!J41)</f>
        <v/>
      </c>
      <c r="K72" s="407"/>
      <c r="L72" s="96" t="str">
        <f>IF('Gint Worksheet'!I41="","",'Gint Worksheet'!I41)</f>
        <v/>
      </c>
      <c r="M72" s="405"/>
      <c r="N72" s="96" t="str">
        <f>IF('Gint Worksheet'!K41="","",'Gint Worksheet'!K41)</f>
        <v/>
      </c>
      <c r="O72" s="405"/>
      <c r="P72" s="405"/>
      <c r="Q72" s="405"/>
      <c r="R72" s="404"/>
      <c r="S72" s="408"/>
    </row>
    <row r="73" spans="1:19" ht="19" customHeight="1" x14ac:dyDescent="0.25">
      <c r="A73" s="495" t="str">
        <f>IF('Gint Worksheet'!A42="","",'Gint Worksheet'!A42)</f>
        <v/>
      </c>
      <c r="B73" s="96" t="str">
        <f>IF('Gint Worksheet'!B42="","",'Gint Worksheet'!B42)</f>
        <v/>
      </c>
      <c r="C73" s="496" t="str">
        <f>IF('Gint Worksheet'!C42="","",'Gint Worksheet'!C42)</f>
        <v/>
      </c>
      <c r="D73" s="96" t="str">
        <f>IF('Gint Worksheet'!D42="","",'Gint Worksheet'!D42)</f>
        <v/>
      </c>
      <c r="E73" s="407"/>
      <c r="F73" s="96" t="str">
        <f>IF('Gint Worksheet'!E42="","",'Gint Worksheet'!E42)</f>
        <v/>
      </c>
      <c r="G73" s="407"/>
      <c r="H73" s="96" t="str">
        <f>IF('Gint Worksheet'!H42="","",'Gint Worksheet'!H42)</f>
        <v/>
      </c>
      <c r="I73" s="407"/>
      <c r="J73" s="96" t="str">
        <f>IF('Gint Worksheet'!J42="","",'Gint Worksheet'!J42)</f>
        <v/>
      </c>
      <c r="K73" s="407"/>
      <c r="L73" s="96" t="str">
        <f>IF('Gint Worksheet'!I42="","",'Gint Worksheet'!I42)</f>
        <v/>
      </c>
      <c r="M73" s="405"/>
      <c r="N73" s="96" t="str">
        <f>IF('Gint Worksheet'!K42="","",'Gint Worksheet'!K42)</f>
        <v/>
      </c>
      <c r="O73" s="405"/>
      <c r="P73" s="405"/>
      <c r="Q73" s="405"/>
      <c r="R73" s="404"/>
      <c r="S73" s="408"/>
    </row>
    <row r="74" spans="1:19" ht="19" customHeight="1" x14ac:dyDescent="0.25">
      <c r="A74" s="495" t="str">
        <f>IF('Gint Worksheet'!A43="","",'Gint Worksheet'!A43)</f>
        <v/>
      </c>
      <c r="B74" s="96" t="str">
        <f>IF('Gint Worksheet'!B43="","",'Gint Worksheet'!B43)</f>
        <v/>
      </c>
      <c r="C74" s="496" t="str">
        <f>IF('Gint Worksheet'!C43="","",'Gint Worksheet'!C43)</f>
        <v/>
      </c>
      <c r="D74" s="96" t="str">
        <f>IF('Gint Worksheet'!D43="","",'Gint Worksheet'!D43)</f>
        <v/>
      </c>
      <c r="E74" s="407"/>
      <c r="F74" s="96" t="str">
        <f>IF('Gint Worksheet'!E43="","",'Gint Worksheet'!E43)</f>
        <v/>
      </c>
      <c r="G74" s="407"/>
      <c r="H74" s="96" t="str">
        <f>IF('Gint Worksheet'!H43="","",'Gint Worksheet'!H43)</f>
        <v/>
      </c>
      <c r="I74" s="407"/>
      <c r="J74" s="96" t="str">
        <f>IF('Gint Worksheet'!J43="","",'Gint Worksheet'!J43)</f>
        <v/>
      </c>
      <c r="K74" s="407"/>
      <c r="L74" s="96" t="str">
        <f>IF('Gint Worksheet'!I43="","",'Gint Worksheet'!I43)</f>
        <v/>
      </c>
      <c r="M74" s="405"/>
      <c r="N74" s="96" t="str">
        <f>IF('Gint Worksheet'!K43="","",'Gint Worksheet'!K43)</f>
        <v/>
      </c>
      <c r="O74" s="405"/>
      <c r="P74" s="405"/>
      <c r="Q74" s="405"/>
      <c r="R74" s="404"/>
      <c r="S74" s="408"/>
    </row>
    <row r="75" spans="1:19" ht="19" customHeight="1" x14ac:dyDescent="0.25">
      <c r="A75" s="495" t="str">
        <f>IF('Gint Worksheet'!A44="","",'Gint Worksheet'!A44)</f>
        <v/>
      </c>
      <c r="B75" s="96" t="str">
        <f>IF('Gint Worksheet'!B44="","",'Gint Worksheet'!B44)</f>
        <v/>
      </c>
      <c r="C75" s="496" t="str">
        <f>IF('Gint Worksheet'!C44="","",'Gint Worksheet'!C44)</f>
        <v/>
      </c>
      <c r="D75" s="96" t="str">
        <f>IF('Gint Worksheet'!D44="","",'Gint Worksheet'!D44)</f>
        <v/>
      </c>
      <c r="E75" s="407"/>
      <c r="F75" s="96" t="str">
        <f>IF('Gint Worksheet'!E44="","",'Gint Worksheet'!E44)</f>
        <v/>
      </c>
      <c r="G75" s="407"/>
      <c r="H75" s="96" t="str">
        <f>IF('Gint Worksheet'!H44="","",'Gint Worksheet'!H44)</f>
        <v/>
      </c>
      <c r="I75" s="407"/>
      <c r="J75" s="96" t="str">
        <f>IF('Gint Worksheet'!J44="","",'Gint Worksheet'!J44)</f>
        <v/>
      </c>
      <c r="K75" s="407"/>
      <c r="L75" s="96" t="str">
        <f>IF('Gint Worksheet'!I44="","",'Gint Worksheet'!I44)</f>
        <v/>
      </c>
      <c r="M75" s="405"/>
      <c r="N75" s="96" t="str">
        <f>IF('Gint Worksheet'!K44="","",'Gint Worksheet'!K44)</f>
        <v/>
      </c>
      <c r="O75" s="405"/>
      <c r="P75" s="405"/>
      <c r="Q75" s="405"/>
      <c r="R75" s="404"/>
      <c r="S75" s="408"/>
    </row>
    <row r="76" spans="1:19" ht="19" customHeight="1" x14ac:dyDescent="0.25">
      <c r="A76" s="495" t="str">
        <f>IF('Gint Worksheet'!A45="","",'Gint Worksheet'!A45)</f>
        <v/>
      </c>
      <c r="B76" s="96" t="str">
        <f>IF('Gint Worksheet'!B45="","",'Gint Worksheet'!B45)</f>
        <v/>
      </c>
      <c r="C76" s="496" t="str">
        <f>IF('Gint Worksheet'!C45="","",'Gint Worksheet'!C45)</f>
        <v/>
      </c>
      <c r="D76" s="96" t="str">
        <f>IF('Gint Worksheet'!D45="","",'Gint Worksheet'!D45)</f>
        <v/>
      </c>
      <c r="E76" s="407"/>
      <c r="F76" s="96" t="str">
        <f>IF('Gint Worksheet'!E45="","",'Gint Worksheet'!E45)</f>
        <v/>
      </c>
      <c r="G76" s="407"/>
      <c r="H76" s="96" t="str">
        <f>IF('Gint Worksheet'!H45="","",'Gint Worksheet'!H45)</f>
        <v/>
      </c>
      <c r="I76" s="407"/>
      <c r="J76" s="96" t="str">
        <f>IF('Gint Worksheet'!J45="","",'Gint Worksheet'!J45)</f>
        <v/>
      </c>
      <c r="K76" s="407"/>
      <c r="L76" s="96" t="str">
        <f>IF('Gint Worksheet'!I45="","",'Gint Worksheet'!I45)</f>
        <v/>
      </c>
      <c r="M76" s="405"/>
      <c r="N76" s="96" t="str">
        <f>IF('Gint Worksheet'!K45="","",'Gint Worksheet'!K45)</f>
        <v/>
      </c>
      <c r="O76" s="405"/>
      <c r="P76" s="405"/>
      <c r="Q76" s="405"/>
      <c r="R76" s="404"/>
      <c r="S76" s="408"/>
    </row>
    <row r="77" spans="1:19" ht="19" customHeight="1" x14ac:dyDescent="0.25">
      <c r="A77" s="495" t="str">
        <f>IF('Gint Worksheet'!A46="","",'Gint Worksheet'!A46)</f>
        <v/>
      </c>
      <c r="B77" s="96" t="str">
        <f>IF('Gint Worksheet'!B46="","",'Gint Worksheet'!B46)</f>
        <v/>
      </c>
      <c r="C77" s="496" t="str">
        <f>IF('Gint Worksheet'!C46="","",'Gint Worksheet'!C46)</f>
        <v/>
      </c>
      <c r="D77" s="96" t="str">
        <f>IF('Gint Worksheet'!D46="","",'Gint Worksheet'!D46)</f>
        <v/>
      </c>
      <c r="E77" s="407"/>
      <c r="F77" s="96" t="str">
        <f>IF('Gint Worksheet'!E46="","",'Gint Worksheet'!E46)</f>
        <v/>
      </c>
      <c r="G77" s="407"/>
      <c r="H77" s="96" t="str">
        <f>IF('Gint Worksheet'!H46="","",'Gint Worksheet'!H46)</f>
        <v/>
      </c>
      <c r="I77" s="407"/>
      <c r="J77" s="96" t="str">
        <f>IF('Gint Worksheet'!J46="","",'Gint Worksheet'!J46)</f>
        <v/>
      </c>
      <c r="K77" s="407"/>
      <c r="L77" s="96" t="str">
        <f>IF('Gint Worksheet'!I46="","",'Gint Worksheet'!I46)</f>
        <v/>
      </c>
      <c r="M77" s="405"/>
      <c r="N77" s="96" t="str">
        <f>IF('Gint Worksheet'!K46="","",'Gint Worksheet'!K46)</f>
        <v/>
      </c>
      <c r="O77" s="405"/>
      <c r="P77" s="405"/>
      <c r="Q77" s="405"/>
      <c r="R77" s="404"/>
      <c r="S77" s="408"/>
    </row>
    <row r="78" spans="1:19" ht="19" customHeight="1" x14ac:dyDescent="0.25">
      <c r="A78" s="495" t="str">
        <f>IF('Gint Worksheet'!A47="","",'Gint Worksheet'!A47)</f>
        <v/>
      </c>
      <c r="B78" s="96" t="str">
        <f>IF('Gint Worksheet'!B47="","",'Gint Worksheet'!B47)</f>
        <v/>
      </c>
      <c r="C78" s="496" t="str">
        <f>IF('Gint Worksheet'!C47="","",'Gint Worksheet'!C47)</f>
        <v/>
      </c>
      <c r="D78" s="96" t="str">
        <f>IF('Gint Worksheet'!D47="","",'Gint Worksheet'!D47)</f>
        <v/>
      </c>
      <c r="E78" s="407"/>
      <c r="F78" s="96" t="str">
        <f>IF('Gint Worksheet'!E47="","",'Gint Worksheet'!E47)</f>
        <v/>
      </c>
      <c r="G78" s="407"/>
      <c r="H78" s="96" t="str">
        <f>IF('Gint Worksheet'!H47="","",'Gint Worksheet'!H47)</f>
        <v/>
      </c>
      <c r="I78" s="407"/>
      <c r="J78" s="96" t="str">
        <f>IF('Gint Worksheet'!J47="","",'Gint Worksheet'!J47)</f>
        <v/>
      </c>
      <c r="K78" s="407"/>
      <c r="L78" s="96" t="str">
        <f>IF('Gint Worksheet'!I47="","",'Gint Worksheet'!I47)</f>
        <v/>
      </c>
      <c r="M78" s="405"/>
      <c r="N78" s="96" t="str">
        <f>IF('Gint Worksheet'!K47="","",'Gint Worksheet'!K47)</f>
        <v/>
      </c>
      <c r="O78" s="405"/>
      <c r="P78" s="405"/>
      <c r="Q78" s="405"/>
      <c r="R78" s="404"/>
      <c r="S78" s="408"/>
    </row>
    <row r="79" spans="1:19" ht="19" customHeight="1" x14ac:dyDescent="0.25">
      <c r="A79" s="495" t="str">
        <f>IF('Gint Worksheet'!A48="","",'Gint Worksheet'!A48)</f>
        <v/>
      </c>
      <c r="B79" s="96" t="str">
        <f>IF('Gint Worksheet'!B48="","",'Gint Worksheet'!B48)</f>
        <v/>
      </c>
      <c r="C79" s="496" t="str">
        <f>IF('Gint Worksheet'!C48="","",'Gint Worksheet'!C48)</f>
        <v/>
      </c>
      <c r="D79" s="96" t="str">
        <f>IF('Gint Worksheet'!D48="","",'Gint Worksheet'!D48)</f>
        <v/>
      </c>
      <c r="E79" s="407"/>
      <c r="F79" s="96" t="str">
        <f>IF('Gint Worksheet'!E48="","",'Gint Worksheet'!E48)</f>
        <v/>
      </c>
      <c r="G79" s="407"/>
      <c r="H79" s="96" t="str">
        <f>IF('Gint Worksheet'!H48="","",'Gint Worksheet'!H48)</f>
        <v/>
      </c>
      <c r="I79" s="407"/>
      <c r="J79" s="96" t="str">
        <f>IF('Gint Worksheet'!J48="","",'Gint Worksheet'!J48)</f>
        <v/>
      </c>
      <c r="K79" s="407"/>
      <c r="L79" s="96" t="str">
        <f>IF('Gint Worksheet'!I48="","",'Gint Worksheet'!I48)</f>
        <v/>
      </c>
      <c r="M79" s="405"/>
      <c r="N79" s="96" t="str">
        <f>IF('Gint Worksheet'!K48="","",'Gint Worksheet'!K48)</f>
        <v/>
      </c>
      <c r="O79" s="405"/>
      <c r="P79" s="405"/>
      <c r="Q79" s="405"/>
      <c r="R79" s="404"/>
      <c r="S79" s="408"/>
    </row>
    <row r="80" spans="1:19" ht="19" customHeight="1" x14ac:dyDescent="0.25">
      <c r="A80" s="495" t="str">
        <f>IF('Gint Worksheet'!A49="","",'Gint Worksheet'!A49)</f>
        <v/>
      </c>
      <c r="B80" s="96" t="str">
        <f>IF('Gint Worksheet'!B49="","",'Gint Worksheet'!B49)</f>
        <v/>
      </c>
      <c r="C80" s="496" t="str">
        <f>IF('Gint Worksheet'!C49="","",'Gint Worksheet'!C49)</f>
        <v/>
      </c>
      <c r="D80" s="96" t="str">
        <f>IF('Gint Worksheet'!D49="","",'Gint Worksheet'!D49)</f>
        <v/>
      </c>
      <c r="E80" s="407"/>
      <c r="F80" s="96" t="str">
        <f>IF('Gint Worksheet'!E49="","",'Gint Worksheet'!E49)</f>
        <v/>
      </c>
      <c r="G80" s="407"/>
      <c r="H80" s="96" t="str">
        <f>IF('Gint Worksheet'!H49="","",'Gint Worksheet'!H49)</f>
        <v/>
      </c>
      <c r="I80" s="407"/>
      <c r="J80" s="96" t="str">
        <f>IF('Gint Worksheet'!J49="","",'Gint Worksheet'!J49)</f>
        <v/>
      </c>
      <c r="K80" s="407"/>
      <c r="L80" s="96" t="str">
        <f>IF('Gint Worksheet'!I49="","",'Gint Worksheet'!I49)</f>
        <v/>
      </c>
      <c r="M80" s="405"/>
      <c r="N80" s="96" t="str">
        <f>IF('Gint Worksheet'!K49="","",'Gint Worksheet'!K49)</f>
        <v/>
      </c>
      <c r="O80" s="405"/>
      <c r="P80" s="405"/>
      <c r="Q80" s="405"/>
      <c r="R80" s="404"/>
      <c r="S80" s="408"/>
    </row>
    <row r="81" spans="1:19" ht="19" customHeight="1" x14ac:dyDescent="0.25">
      <c r="A81" s="495" t="str">
        <f>IF('Gint Worksheet'!A50="","",'Gint Worksheet'!A50)</f>
        <v/>
      </c>
      <c r="B81" s="96" t="str">
        <f>IF('Gint Worksheet'!B50="","",'Gint Worksheet'!B50)</f>
        <v/>
      </c>
      <c r="C81" s="496" t="str">
        <f>IF('Gint Worksheet'!C50="","",'Gint Worksheet'!C50)</f>
        <v/>
      </c>
      <c r="D81" s="96" t="str">
        <f>IF('Gint Worksheet'!D50="","",'Gint Worksheet'!D50)</f>
        <v/>
      </c>
      <c r="E81" s="407"/>
      <c r="F81" s="96" t="str">
        <f>IF('Gint Worksheet'!E50="","",'Gint Worksheet'!E50)</f>
        <v/>
      </c>
      <c r="G81" s="407"/>
      <c r="H81" s="96" t="str">
        <f>IF('Gint Worksheet'!H50="","",'Gint Worksheet'!H50)</f>
        <v/>
      </c>
      <c r="I81" s="407"/>
      <c r="J81" s="96" t="str">
        <f>IF('Gint Worksheet'!J50="","",'Gint Worksheet'!J50)</f>
        <v/>
      </c>
      <c r="K81" s="407"/>
      <c r="L81" s="96" t="str">
        <f>IF('Gint Worksheet'!I50="","",'Gint Worksheet'!I50)</f>
        <v/>
      </c>
      <c r="M81" s="405"/>
      <c r="N81" s="96" t="str">
        <f>IF('Gint Worksheet'!K50="","",'Gint Worksheet'!K50)</f>
        <v/>
      </c>
      <c r="O81" s="405"/>
      <c r="P81" s="405"/>
      <c r="Q81" s="405"/>
      <c r="R81" s="404"/>
      <c r="S81" s="408"/>
    </row>
    <row r="82" spans="1:19" ht="19" customHeight="1" x14ac:dyDescent="0.25">
      <c r="A82" s="495" t="str">
        <f>IF('Gint Worksheet'!A51="","",'Gint Worksheet'!A51)</f>
        <v/>
      </c>
      <c r="B82" s="96" t="str">
        <f>IF('Gint Worksheet'!B51="","",'Gint Worksheet'!B51)</f>
        <v/>
      </c>
      <c r="C82" s="496" t="str">
        <f>IF('Gint Worksheet'!C51="","",'Gint Worksheet'!C51)</f>
        <v/>
      </c>
      <c r="D82" s="96" t="str">
        <f>IF('Gint Worksheet'!D51="","",'Gint Worksheet'!D51)</f>
        <v/>
      </c>
      <c r="E82" s="407"/>
      <c r="F82" s="96" t="str">
        <f>IF('Gint Worksheet'!E51="","",'Gint Worksheet'!E51)</f>
        <v/>
      </c>
      <c r="G82" s="407"/>
      <c r="H82" s="96" t="str">
        <f>IF('Gint Worksheet'!H51="","",'Gint Worksheet'!H51)</f>
        <v/>
      </c>
      <c r="I82" s="407"/>
      <c r="J82" s="96" t="str">
        <f>IF('Gint Worksheet'!J51="","",'Gint Worksheet'!J51)</f>
        <v/>
      </c>
      <c r="K82" s="407"/>
      <c r="L82" s="96" t="str">
        <f>IF('Gint Worksheet'!I51="","",'Gint Worksheet'!I51)</f>
        <v/>
      </c>
      <c r="M82" s="405"/>
      <c r="N82" s="96" t="str">
        <f>IF('Gint Worksheet'!K51="","",'Gint Worksheet'!K51)</f>
        <v/>
      </c>
      <c r="O82" s="405"/>
      <c r="P82" s="405"/>
      <c r="Q82" s="405"/>
      <c r="R82" s="404"/>
      <c r="S82" s="408"/>
    </row>
    <row r="83" spans="1:19" ht="19" customHeight="1" x14ac:dyDescent="0.25">
      <c r="A83" s="495" t="str">
        <f>IF('Gint Worksheet'!A52="","",'Gint Worksheet'!A52)</f>
        <v/>
      </c>
      <c r="B83" s="96" t="str">
        <f>IF('Gint Worksheet'!B52="","",'Gint Worksheet'!B52)</f>
        <v/>
      </c>
      <c r="C83" s="496" t="str">
        <f>IF('Gint Worksheet'!C52="","",'Gint Worksheet'!C52)</f>
        <v/>
      </c>
      <c r="D83" s="96" t="str">
        <f>IF('Gint Worksheet'!D52="","",'Gint Worksheet'!D52)</f>
        <v/>
      </c>
      <c r="E83" s="407"/>
      <c r="F83" s="96" t="str">
        <f>IF('Gint Worksheet'!E52="","",'Gint Worksheet'!E52)</f>
        <v/>
      </c>
      <c r="G83" s="407"/>
      <c r="H83" s="96" t="str">
        <f>IF('Gint Worksheet'!H52="","",'Gint Worksheet'!H52)</f>
        <v/>
      </c>
      <c r="I83" s="407"/>
      <c r="J83" s="96" t="str">
        <f>IF('Gint Worksheet'!J52="","",'Gint Worksheet'!J52)</f>
        <v/>
      </c>
      <c r="K83" s="407"/>
      <c r="L83" s="96" t="str">
        <f>IF('Gint Worksheet'!I52="","",'Gint Worksheet'!I52)</f>
        <v/>
      </c>
      <c r="M83" s="405"/>
      <c r="N83" s="96" t="str">
        <f>IF('Gint Worksheet'!K52="","",'Gint Worksheet'!K52)</f>
        <v/>
      </c>
      <c r="O83" s="405"/>
      <c r="P83" s="405"/>
      <c r="Q83" s="405"/>
      <c r="R83" s="404"/>
      <c r="S83" s="408"/>
    </row>
    <row r="84" spans="1:19" ht="19" customHeight="1" thickBot="1" x14ac:dyDescent="0.3">
      <c r="A84" s="495" t="str">
        <f>IF('Gint Worksheet'!A53="","",'Gint Worksheet'!A53)</f>
        <v/>
      </c>
      <c r="B84" s="96" t="str">
        <f>IF('Gint Worksheet'!B53="","",'Gint Worksheet'!B53)</f>
        <v/>
      </c>
      <c r="C84" s="496" t="str">
        <f>IF('Gint Worksheet'!C53="","",'Gint Worksheet'!C53)</f>
        <v/>
      </c>
      <c r="D84" s="96" t="str">
        <f>IF('Gint Worksheet'!D53="","",'Gint Worksheet'!D53)</f>
        <v/>
      </c>
      <c r="E84" s="407"/>
      <c r="F84" s="96" t="str">
        <f>IF('Gint Worksheet'!E53="","",'Gint Worksheet'!E53)</f>
        <v/>
      </c>
      <c r="G84" s="407"/>
      <c r="H84" s="96" t="str">
        <f>IF('Gint Worksheet'!H53="","",'Gint Worksheet'!H53)</f>
        <v/>
      </c>
      <c r="I84" s="407"/>
      <c r="J84" s="96" t="str">
        <f>IF('Gint Worksheet'!J53="","",'Gint Worksheet'!J53)</f>
        <v/>
      </c>
      <c r="K84" s="407"/>
      <c r="L84" s="96" t="str">
        <f>IF('Gint Worksheet'!I53="","",'Gint Worksheet'!I53)</f>
        <v/>
      </c>
      <c r="M84" s="405"/>
      <c r="N84" s="96" t="str">
        <f>IF('Gint Worksheet'!K53="","",'Gint Worksheet'!K53)</f>
        <v/>
      </c>
      <c r="O84" s="405"/>
      <c r="P84" s="405"/>
      <c r="Q84" s="405"/>
      <c r="R84" s="404"/>
      <c r="S84" s="408"/>
    </row>
    <row r="85" spans="1:19" ht="19" customHeight="1" x14ac:dyDescent="0.3">
      <c r="A85" s="83"/>
      <c r="B85" s="568" t="s">
        <v>225</v>
      </c>
      <c r="C85" s="586"/>
      <c r="D85" s="86">
        <f t="shared" ref="D85:S85" si="4">SUM(D70:D84)</f>
        <v>0</v>
      </c>
      <c r="E85" s="86">
        <f t="shared" si="4"/>
        <v>0</v>
      </c>
      <c r="F85" s="86">
        <f t="shared" si="4"/>
        <v>0</v>
      </c>
      <c r="G85" s="86">
        <f t="shared" si="4"/>
        <v>0</v>
      </c>
      <c r="H85" s="86">
        <f t="shared" si="4"/>
        <v>0</v>
      </c>
      <c r="I85" s="86">
        <f t="shared" si="4"/>
        <v>0</v>
      </c>
      <c r="J85" s="86">
        <f t="shared" si="4"/>
        <v>0</v>
      </c>
      <c r="K85" s="86">
        <f t="shared" si="4"/>
        <v>0</v>
      </c>
      <c r="L85" s="86">
        <f t="shared" si="4"/>
        <v>0</v>
      </c>
      <c r="M85" s="86">
        <f t="shared" si="4"/>
        <v>0</v>
      </c>
      <c r="N85" s="86">
        <f t="shared" si="4"/>
        <v>0</v>
      </c>
      <c r="O85" s="86">
        <f t="shared" si="4"/>
        <v>0</v>
      </c>
      <c r="P85" s="86">
        <f t="shared" si="4"/>
        <v>0</v>
      </c>
      <c r="Q85" s="86">
        <f t="shared" si="4"/>
        <v>0</v>
      </c>
      <c r="R85" s="86">
        <f t="shared" si="4"/>
        <v>0</v>
      </c>
      <c r="S85" s="328">
        <f t="shared" si="4"/>
        <v>0</v>
      </c>
    </row>
    <row r="86" spans="1:19" ht="19" customHeight="1" x14ac:dyDescent="0.3">
      <c r="A86" s="79"/>
      <c r="B86" s="570" t="s">
        <v>226</v>
      </c>
      <c r="C86" s="587"/>
      <c r="D86" s="267">
        <f>D$144</f>
        <v>0</v>
      </c>
      <c r="E86" s="267">
        <f>E$144</f>
        <v>0</v>
      </c>
      <c r="F86" s="78">
        <f t="shared" ref="F86:S86" si="5">F$144</f>
        <v>0</v>
      </c>
      <c r="G86" s="78">
        <f t="shared" si="5"/>
        <v>0</v>
      </c>
      <c r="H86" s="78">
        <f t="shared" si="5"/>
        <v>0</v>
      </c>
      <c r="I86" s="268">
        <f t="shared" si="5"/>
        <v>0</v>
      </c>
      <c r="J86" s="78">
        <f t="shared" si="5"/>
        <v>0</v>
      </c>
      <c r="K86" s="268">
        <f t="shared" si="5"/>
        <v>0</v>
      </c>
      <c r="L86" s="78">
        <f t="shared" si="5"/>
        <v>0</v>
      </c>
      <c r="M86" s="78">
        <f t="shared" si="5"/>
        <v>0</v>
      </c>
      <c r="N86" s="78">
        <f t="shared" si="5"/>
        <v>0</v>
      </c>
      <c r="O86" s="78">
        <f t="shared" si="5"/>
        <v>0</v>
      </c>
      <c r="P86" s="78">
        <f t="shared" si="5"/>
        <v>0</v>
      </c>
      <c r="Q86" s="268">
        <f t="shared" si="5"/>
        <v>0</v>
      </c>
      <c r="R86" s="78">
        <f t="shared" si="5"/>
        <v>0</v>
      </c>
      <c r="S86" s="501">
        <f t="shared" si="5"/>
        <v>0</v>
      </c>
    </row>
    <row r="87" spans="1:19" ht="19" customHeight="1" thickBot="1" x14ac:dyDescent="0.35">
      <c r="A87" s="80"/>
      <c r="B87" s="572" t="s">
        <v>227</v>
      </c>
      <c r="C87" s="588"/>
      <c r="D87" s="81"/>
      <c r="E87" s="81"/>
      <c r="F87" s="76"/>
      <c r="G87" s="76"/>
      <c r="H87" s="76"/>
      <c r="I87" s="77"/>
      <c r="J87" s="76"/>
      <c r="K87" s="77"/>
      <c r="L87" s="76"/>
      <c r="M87" s="76"/>
      <c r="N87" s="76"/>
      <c r="O87" s="76"/>
      <c r="P87" s="76"/>
      <c r="Q87" s="77"/>
      <c r="R87" s="76"/>
      <c r="S87" s="499"/>
    </row>
    <row r="88" spans="1:19" ht="12.75" customHeight="1" x14ac:dyDescent="0.25">
      <c r="A88" s="589" t="s">
        <v>359</v>
      </c>
      <c r="B88" s="589"/>
      <c r="C88" s="589"/>
      <c r="D88" s="589"/>
      <c r="E88" s="589"/>
      <c r="F88" s="589"/>
      <c r="G88" s="589"/>
      <c r="H88" s="589"/>
      <c r="I88" s="589"/>
      <c r="J88" s="589"/>
      <c r="K88" s="589"/>
      <c r="L88" s="589"/>
      <c r="M88" s="589"/>
      <c r="N88" s="589"/>
      <c r="O88" s="589"/>
      <c r="P88" s="589"/>
      <c r="Q88" s="589"/>
      <c r="R88" s="584" t="s">
        <v>197</v>
      </c>
      <c r="S88" s="584"/>
    </row>
    <row r="89" spans="1:19" ht="12" customHeight="1" x14ac:dyDescent="0.25">
      <c r="A89" s="583" t="s">
        <v>358</v>
      </c>
      <c r="B89" s="583"/>
      <c r="C89" s="583"/>
      <c r="D89" s="583"/>
      <c r="E89" s="583"/>
      <c r="F89" s="583"/>
      <c r="G89" s="583"/>
      <c r="H89" s="583"/>
      <c r="I89" s="583"/>
      <c r="J89" s="583"/>
      <c r="K89" s="583"/>
      <c r="L89" s="583"/>
      <c r="M89" s="583"/>
      <c r="N89" s="583"/>
      <c r="O89" s="583"/>
      <c r="P89" s="583"/>
      <c r="Q89" s="583"/>
      <c r="R89" s="584" t="s">
        <v>198</v>
      </c>
      <c r="S89" s="584"/>
    </row>
    <row r="90" spans="1:19" ht="12.75" customHeight="1" x14ac:dyDescent="0.25">
      <c r="A90" s="576" t="s">
        <v>357</v>
      </c>
      <c r="B90" s="576"/>
      <c r="C90" s="576"/>
      <c r="D90" s="576"/>
      <c r="E90" s="576"/>
      <c r="F90" s="576"/>
      <c r="G90" s="576"/>
      <c r="H90" s="576"/>
      <c r="I90" s="576"/>
      <c r="J90" s="576"/>
      <c r="K90" s="576"/>
      <c r="L90" s="576"/>
      <c r="M90" s="576"/>
      <c r="N90" s="576"/>
      <c r="O90" s="576"/>
      <c r="P90" s="576"/>
      <c r="Q90" s="576"/>
      <c r="R90" s="576"/>
      <c r="S90" s="576"/>
    </row>
    <row r="91" spans="1:19" ht="12.75" customHeight="1" x14ac:dyDescent="0.3">
      <c r="A91" s="7"/>
      <c r="B91" s="8"/>
      <c r="C91" s="9"/>
      <c r="D91" s="8"/>
      <c r="E91" s="8"/>
      <c r="F91" s="8"/>
      <c r="G91" s="10"/>
      <c r="H91" s="9"/>
      <c r="I91" s="9"/>
      <c r="J91" s="2"/>
      <c r="K91" s="10"/>
      <c r="L91" s="8"/>
      <c r="M91" s="8"/>
      <c r="N91" s="8"/>
      <c r="O91" s="9"/>
      <c r="P91" s="9"/>
      <c r="Q91" s="8"/>
      <c r="R91" s="9"/>
      <c r="S91" s="8"/>
    </row>
    <row r="92" spans="1:19" ht="15" customHeight="1" x14ac:dyDescent="0.35">
      <c r="A92" s="577" t="s">
        <v>199</v>
      </c>
      <c r="B92" s="577"/>
      <c r="C92" s="577"/>
      <c r="D92" s="577"/>
      <c r="E92" s="577"/>
      <c r="F92" s="577"/>
      <c r="G92" s="577"/>
      <c r="H92" s="577"/>
      <c r="I92" s="577"/>
      <c r="J92" s="577"/>
      <c r="K92" s="577"/>
      <c r="L92" s="577"/>
      <c r="M92" s="577"/>
      <c r="N92" s="577"/>
      <c r="O92" s="577"/>
      <c r="P92" s="577"/>
      <c r="Q92" s="577"/>
      <c r="R92" s="577"/>
      <c r="S92" s="577"/>
    </row>
    <row r="93" spans="1:19" ht="8.25" customHeight="1" x14ac:dyDescent="0.3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9"/>
      <c r="S93" s="9"/>
    </row>
    <row r="94" spans="1:19" ht="14.25" customHeight="1" x14ac:dyDescent="0.25">
      <c r="A94" s="11"/>
      <c r="B94" s="12" t="s">
        <v>200</v>
      </c>
      <c r="C94" s="574">
        <f>C36</f>
        <v>0</v>
      </c>
      <c r="D94" s="574"/>
      <c r="E94" s="574"/>
      <c r="F94" s="574"/>
      <c r="G94" s="578" t="s">
        <v>751</v>
      </c>
      <c r="H94" s="590"/>
      <c r="I94" s="590"/>
      <c r="J94" s="574">
        <f>'Rate Classifications'!$J$3</f>
        <v>0</v>
      </c>
      <c r="K94" s="574"/>
      <c r="L94" s="580"/>
      <c r="M94" s="580"/>
      <c r="N94" s="580"/>
      <c r="O94" s="580"/>
      <c r="P94" s="580"/>
      <c r="Q94" s="580"/>
      <c r="R94" s="579" t="s">
        <v>736</v>
      </c>
      <c r="S94" s="579"/>
    </row>
    <row r="95" spans="1:19" ht="19.5" customHeight="1" x14ac:dyDescent="0.3">
      <c r="A95" s="7"/>
      <c r="B95" s="12" t="s">
        <v>201</v>
      </c>
      <c r="C95" s="206">
        <f>C37</f>
        <v>0</v>
      </c>
      <c r="D95" s="12" t="s">
        <v>202</v>
      </c>
      <c r="E95" s="197">
        <f>'Rate Classifications'!$C$7</f>
        <v>0</v>
      </c>
      <c r="F95" s="2" t="s">
        <v>203</v>
      </c>
      <c r="G95" s="9"/>
      <c r="H95" s="574">
        <f>'Rate Classifications'!$C$8</f>
        <v>0</v>
      </c>
      <c r="I95" s="574"/>
      <c r="J95" s="9"/>
      <c r="K95" s="12" t="s">
        <v>204</v>
      </c>
      <c r="L95" s="574">
        <f>'Rate Classifications'!$C$9</f>
        <v>0</v>
      </c>
      <c r="M95" s="574"/>
      <c r="N95" s="2" t="s">
        <v>205</v>
      </c>
      <c r="O95" s="575">
        <f>O37</f>
        <v>0</v>
      </c>
      <c r="P95" s="575"/>
      <c r="Q95" s="73" t="s">
        <v>150</v>
      </c>
      <c r="R95" s="575">
        <f>R37</f>
        <v>0</v>
      </c>
      <c r="S95" s="575"/>
    </row>
    <row r="96" spans="1:19" ht="6.75" customHeight="1" thickBot="1" x14ac:dyDescent="0.35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9"/>
      <c r="S96" s="9"/>
    </row>
    <row r="97" spans="1:19" ht="21" customHeight="1" x14ac:dyDescent="0.3">
      <c r="A97" s="5"/>
      <c r="B97" s="566" t="s">
        <v>207</v>
      </c>
      <c r="C97" s="3"/>
      <c r="D97" s="260">
        <v>1</v>
      </c>
      <c r="E97" s="260">
        <v>2</v>
      </c>
      <c r="F97" s="260">
        <v>3</v>
      </c>
      <c r="G97" s="260">
        <v>4</v>
      </c>
      <c r="H97" s="260">
        <v>5</v>
      </c>
      <c r="I97" s="261">
        <v>6</v>
      </c>
      <c r="J97" s="260">
        <v>7</v>
      </c>
      <c r="K97" s="261">
        <v>8</v>
      </c>
      <c r="L97" s="260">
        <v>9</v>
      </c>
      <c r="M97" s="260">
        <v>10</v>
      </c>
      <c r="N97" s="260">
        <v>11</v>
      </c>
      <c r="O97" s="260">
        <v>12</v>
      </c>
      <c r="P97" s="260">
        <v>13</v>
      </c>
      <c r="Q97" s="260">
        <v>14</v>
      </c>
      <c r="R97" s="260">
        <v>15</v>
      </c>
      <c r="S97" s="262">
        <v>16</v>
      </c>
    </row>
    <row r="98" spans="1:19" ht="90.75" customHeight="1" x14ac:dyDescent="0.25">
      <c r="A98" s="6" t="s">
        <v>206</v>
      </c>
      <c r="B98" s="585"/>
      <c r="C98" s="4" t="s">
        <v>208</v>
      </c>
      <c r="D98" s="17" t="s">
        <v>209</v>
      </c>
      <c r="E98" s="18" t="s">
        <v>210</v>
      </c>
      <c r="F98" s="17" t="s">
        <v>211</v>
      </c>
      <c r="G98" s="18" t="s">
        <v>212</v>
      </c>
      <c r="H98" s="18" t="s">
        <v>215</v>
      </c>
      <c r="I98" s="18" t="s">
        <v>216</v>
      </c>
      <c r="J98" s="18" t="s">
        <v>217</v>
      </c>
      <c r="K98" s="18" t="s">
        <v>218</v>
      </c>
      <c r="L98" s="18" t="s">
        <v>219</v>
      </c>
      <c r="M98" s="18" t="s">
        <v>220</v>
      </c>
      <c r="N98" s="18" t="s">
        <v>221</v>
      </c>
      <c r="O98" s="18" t="s">
        <v>222</v>
      </c>
      <c r="P98" s="18" t="s">
        <v>223</v>
      </c>
      <c r="Q98" s="71" t="s">
        <v>224</v>
      </c>
      <c r="R98" s="18" t="s">
        <v>229</v>
      </c>
      <c r="S98" s="85" t="s">
        <v>230</v>
      </c>
    </row>
    <row r="99" spans="1:19" ht="19" customHeight="1" x14ac:dyDescent="0.25">
      <c r="A99" s="495" t="str">
        <f>IF('Gint Worksheet'!A54="","",'Gint Worksheet'!A54)</f>
        <v/>
      </c>
      <c r="B99" s="96" t="str">
        <f>IF('Gint Worksheet'!B54="","",'Gint Worksheet'!B54)</f>
        <v/>
      </c>
      <c r="C99" s="496" t="str">
        <f>IF('Gint Worksheet'!C54="","",'Gint Worksheet'!C54)</f>
        <v/>
      </c>
      <c r="D99" s="96" t="str">
        <f>IF('Gint Worksheet'!D54="","",'Gint Worksheet'!D54)</f>
        <v/>
      </c>
      <c r="E99" s="407"/>
      <c r="F99" s="96" t="str">
        <f>IF('Gint Worksheet'!E54="","",'Gint Worksheet'!E54)</f>
        <v/>
      </c>
      <c r="G99" s="407"/>
      <c r="H99" s="96" t="str">
        <f>IF('Gint Worksheet'!H54="","",'Gint Worksheet'!H54)</f>
        <v/>
      </c>
      <c r="I99" s="407"/>
      <c r="J99" s="96" t="str">
        <f>IF('Gint Worksheet'!J54="","",'Gint Worksheet'!J54)</f>
        <v/>
      </c>
      <c r="K99" s="407"/>
      <c r="L99" s="96" t="str">
        <f>IF('Gint Worksheet'!I54="","",'Gint Worksheet'!I54)</f>
        <v/>
      </c>
      <c r="M99" s="405"/>
      <c r="N99" s="96" t="str">
        <f>IF('Gint Worksheet'!K54="","",'Gint Worksheet'!K54)</f>
        <v/>
      </c>
      <c r="O99" s="405"/>
      <c r="P99" s="405"/>
      <c r="Q99" s="405"/>
      <c r="R99" s="404"/>
      <c r="S99" s="408"/>
    </row>
    <row r="100" spans="1:19" ht="19" customHeight="1" x14ac:dyDescent="0.25">
      <c r="A100" s="495" t="str">
        <f>IF('Gint Worksheet'!A55="","",'Gint Worksheet'!A55)</f>
        <v/>
      </c>
      <c r="B100" s="96" t="str">
        <f>IF('Gint Worksheet'!B55="","",'Gint Worksheet'!B55)</f>
        <v/>
      </c>
      <c r="C100" s="496" t="str">
        <f>IF('Gint Worksheet'!C55="","",'Gint Worksheet'!C55)</f>
        <v/>
      </c>
      <c r="D100" s="96" t="str">
        <f>IF('Gint Worksheet'!D55="","",'Gint Worksheet'!D55)</f>
        <v/>
      </c>
      <c r="E100" s="407"/>
      <c r="F100" s="96" t="str">
        <f>IF('Gint Worksheet'!E55="","",'Gint Worksheet'!E55)</f>
        <v/>
      </c>
      <c r="G100" s="407"/>
      <c r="H100" s="96" t="str">
        <f>IF('Gint Worksheet'!H55="","",'Gint Worksheet'!H55)</f>
        <v/>
      </c>
      <c r="I100" s="407"/>
      <c r="J100" s="96" t="str">
        <f>IF('Gint Worksheet'!J55="","",'Gint Worksheet'!J55)</f>
        <v/>
      </c>
      <c r="K100" s="407"/>
      <c r="L100" s="96" t="str">
        <f>IF('Gint Worksheet'!I55="","",'Gint Worksheet'!I55)</f>
        <v/>
      </c>
      <c r="M100" s="405"/>
      <c r="N100" s="96" t="str">
        <f>IF('Gint Worksheet'!K55="","",'Gint Worksheet'!K55)</f>
        <v/>
      </c>
      <c r="O100" s="405"/>
      <c r="P100" s="405"/>
      <c r="Q100" s="405"/>
      <c r="R100" s="404"/>
      <c r="S100" s="408"/>
    </row>
    <row r="101" spans="1:19" ht="19" customHeight="1" x14ac:dyDescent="0.25">
      <c r="A101" s="495" t="str">
        <f>IF('Gint Worksheet'!A56="","",'Gint Worksheet'!A56)</f>
        <v/>
      </c>
      <c r="B101" s="96" t="str">
        <f>IF('Gint Worksheet'!B56="","",'Gint Worksheet'!B56)</f>
        <v/>
      </c>
      <c r="C101" s="496" t="str">
        <f>IF('Gint Worksheet'!C56="","",'Gint Worksheet'!C56)</f>
        <v/>
      </c>
      <c r="D101" s="96" t="str">
        <f>IF('Gint Worksheet'!D56="","",'Gint Worksheet'!D56)</f>
        <v/>
      </c>
      <c r="E101" s="407"/>
      <c r="F101" s="96" t="str">
        <f>IF('Gint Worksheet'!E56="","",'Gint Worksheet'!E56)</f>
        <v/>
      </c>
      <c r="G101" s="407"/>
      <c r="H101" s="96" t="str">
        <f>IF('Gint Worksheet'!H56="","",'Gint Worksheet'!H56)</f>
        <v/>
      </c>
      <c r="I101" s="407"/>
      <c r="J101" s="96" t="str">
        <f>IF('Gint Worksheet'!J56="","",'Gint Worksheet'!J56)</f>
        <v/>
      </c>
      <c r="K101" s="407"/>
      <c r="L101" s="96" t="str">
        <f>IF('Gint Worksheet'!I56="","",'Gint Worksheet'!I56)</f>
        <v/>
      </c>
      <c r="M101" s="405"/>
      <c r="N101" s="96" t="str">
        <f>IF('Gint Worksheet'!K56="","",'Gint Worksheet'!K56)</f>
        <v/>
      </c>
      <c r="O101" s="405"/>
      <c r="P101" s="405"/>
      <c r="Q101" s="405"/>
      <c r="R101" s="404"/>
      <c r="S101" s="408"/>
    </row>
    <row r="102" spans="1:19" ht="19" customHeight="1" x14ac:dyDescent="0.25">
      <c r="A102" s="495" t="str">
        <f>IF('Gint Worksheet'!A57="","",'Gint Worksheet'!A57)</f>
        <v/>
      </c>
      <c r="B102" s="96" t="str">
        <f>IF('Gint Worksheet'!B57="","",'Gint Worksheet'!B57)</f>
        <v/>
      </c>
      <c r="C102" s="496" t="str">
        <f>IF('Gint Worksheet'!C57="","",'Gint Worksheet'!C57)</f>
        <v/>
      </c>
      <c r="D102" s="96" t="str">
        <f>IF('Gint Worksheet'!D57="","",'Gint Worksheet'!D57)</f>
        <v/>
      </c>
      <c r="E102" s="407"/>
      <c r="F102" s="96" t="str">
        <f>IF('Gint Worksheet'!E57="","",'Gint Worksheet'!E57)</f>
        <v/>
      </c>
      <c r="G102" s="407"/>
      <c r="H102" s="96" t="str">
        <f>IF('Gint Worksheet'!H57="","",'Gint Worksheet'!H57)</f>
        <v/>
      </c>
      <c r="I102" s="407"/>
      <c r="J102" s="96" t="str">
        <f>IF('Gint Worksheet'!J57="","",'Gint Worksheet'!J57)</f>
        <v/>
      </c>
      <c r="K102" s="407"/>
      <c r="L102" s="96" t="str">
        <f>IF('Gint Worksheet'!I57="","",'Gint Worksheet'!I57)</f>
        <v/>
      </c>
      <c r="M102" s="405"/>
      <c r="N102" s="96" t="str">
        <f>IF('Gint Worksheet'!K57="","",'Gint Worksheet'!K57)</f>
        <v/>
      </c>
      <c r="O102" s="405"/>
      <c r="P102" s="405"/>
      <c r="Q102" s="405"/>
      <c r="R102" s="404"/>
      <c r="S102" s="408"/>
    </row>
    <row r="103" spans="1:19" ht="19" customHeight="1" x14ac:dyDescent="0.25">
      <c r="A103" s="495" t="str">
        <f>IF('Gint Worksheet'!A58="","",'Gint Worksheet'!A58)</f>
        <v/>
      </c>
      <c r="B103" s="96" t="str">
        <f>IF('Gint Worksheet'!B58="","",'Gint Worksheet'!B58)</f>
        <v/>
      </c>
      <c r="C103" s="496" t="str">
        <f>IF('Gint Worksheet'!C58="","",'Gint Worksheet'!C58)</f>
        <v/>
      </c>
      <c r="D103" s="96" t="str">
        <f>IF('Gint Worksheet'!D58="","",'Gint Worksheet'!D58)</f>
        <v/>
      </c>
      <c r="E103" s="407"/>
      <c r="F103" s="96" t="str">
        <f>IF('Gint Worksheet'!E58="","",'Gint Worksheet'!E58)</f>
        <v/>
      </c>
      <c r="G103" s="407"/>
      <c r="H103" s="96" t="str">
        <f>IF('Gint Worksheet'!H58="","",'Gint Worksheet'!H58)</f>
        <v/>
      </c>
      <c r="I103" s="407"/>
      <c r="J103" s="96" t="str">
        <f>IF('Gint Worksheet'!J58="","",'Gint Worksheet'!J58)</f>
        <v/>
      </c>
      <c r="K103" s="407"/>
      <c r="L103" s="96" t="str">
        <f>IF('Gint Worksheet'!I58="","",'Gint Worksheet'!I58)</f>
        <v/>
      </c>
      <c r="M103" s="405"/>
      <c r="N103" s="96" t="str">
        <f>IF('Gint Worksheet'!K58="","",'Gint Worksheet'!K58)</f>
        <v/>
      </c>
      <c r="O103" s="405"/>
      <c r="P103" s="405"/>
      <c r="Q103" s="405"/>
      <c r="R103" s="404"/>
      <c r="S103" s="408"/>
    </row>
    <row r="104" spans="1:19" ht="19" customHeight="1" x14ac:dyDescent="0.25">
      <c r="A104" s="495" t="str">
        <f>IF('Gint Worksheet'!A59="","",'Gint Worksheet'!A59)</f>
        <v/>
      </c>
      <c r="B104" s="96" t="str">
        <f>IF('Gint Worksheet'!B59="","",'Gint Worksheet'!B59)</f>
        <v/>
      </c>
      <c r="C104" s="496" t="str">
        <f>IF('Gint Worksheet'!C59="","",'Gint Worksheet'!C59)</f>
        <v/>
      </c>
      <c r="D104" s="96" t="str">
        <f>IF('Gint Worksheet'!D59="","",'Gint Worksheet'!D59)</f>
        <v/>
      </c>
      <c r="E104" s="407"/>
      <c r="F104" s="96" t="str">
        <f>IF('Gint Worksheet'!E59="","",'Gint Worksheet'!E59)</f>
        <v/>
      </c>
      <c r="G104" s="407"/>
      <c r="H104" s="96" t="str">
        <f>IF('Gint Worksheet'!H59="","",'Gint Worksheet'!H59)</f>
        <v/>
      </c>
      <c r="I104" s="407"/>
      <c r="J104" s="96" t="str">
        <f>IF('Gint Worksheet'!J59="","",'Gint Worksheet'!J59)</f>
        <v/>
      </c>
      <c r="K104" s="407"/>
      <c r="L104" s="96" t="str">
        <f>IF('Gint Worksheet'!I59="","",'Gint Worksheet'!I59)</f>
        <v/>
      </c>
      <c r="M104" s="405"/>
      <c r="N104" s="96" t="str">
        <f>IF('Gint Worksheet'!K59="","",'Gint Worksheet'!K59)</f>
        <v/>
      </c>
      <c r="O104" s="405"/>
      <c r="P104" s="405"/>
      <c r="Q104" s="405"/>
      <c r="R104" s="404"/>
      <c r="S104" s="408"/>
    </row>
    <row r="105" spans="1:19" ht="19" customHeight="1" x14ac:dyDescent="0.25">
      <c r="A105" s="495" t="str">
        <f>IF('Gint Worksheet'!A60="","",'Gint Worksheet'!A60)</f>
        <v/>
      </c>
      <c r="B105" s="96" t="str">
        <f>IF('Gint Worksheet'!B60="","",'Gint Worksheet'!B60)</f>
        <v/>
      </c>
      <c r="C105" s="496" t="str">
        <f>IF('Gint Worksheet'!C60="","",'Gint Worksheet'!C60)</f>
        <v/>
      </c>
      <c r="D105" s="96" t="str">
        <f>IF('Gint Worksheet'!D60="","",'Gint Worksheet'!D60)</f>
        <v/>
      </c>
      <c r="E105" s="407"/>
      <c r="F105" s="96" t="str">
        <f>IF('Gint Worksheet'!E60="","",'Gint Worksheet'!E60)</f>
        <v/>
      </c>
      <c r="G105" s="407"/>
      <c r="H105" s="96" t="str">
        <f>IF('Gint Worksheet'!H60="","",'Gint Worksheet'!H60)</f>
        <v/>
      </c>
      <c r="I105" s="407"/>
      <c r="J105" s="96" t="str">
        <f>IF('Gint Worksheet'!J60="","",'Gint Worksheet'!J60)</f>
        <v/>
      </c>
      <c r="K105" s="407"/>
      <c r="L105" s="96" t="str">
        <f>IF('Gint Worksheet'!I60="","",'Gint Worksheet'!I60)</f>
        <v/>
      </c>
      <c r="M105" s="405"/>
      <c r="N105" s="96" t="str">
        <f>IF('Gint Worksheet'!K60="","",'Gint Worksheet'!K60)</f>
        <v/>
      </c>
      <c r="O105" s="405"/>
      <c r="P105" s="405"/>
      <c r="Q105" s="405"/>
      <c r="R105" s="404"/>
      <c r="S105" s="408"/>
    </row>
    <row r="106" spans="1:19" ht="19" customHeight="1" x14ac:dyDescent="0.25">
      <c r="A106" s="495" t="str">
        <f>IF('Gint Worksheet'!A61="","",'Gint Worksheet'!A61)</f>
        <v/>
      </c>
      <c r="B106" s="96" t="str">
        <f>IF('Gint Worksheet'!B61="","",'Gint Worksheet'!B61)</f>
        <v/>
      </c>
      <c r="C106" s="496" t="str">
        <f>IF('Gint Worksheet'!C61="","",'Gint Worksheet'!C61)</f>
        <v/>
      </c>
      <c r="D106" s="96" t="str">
        <f>IF('Gint Worksheet'!D61="","",'Gint Worksheet'!D61)</f>
        <v/>
      </c>
      <c r="E106" s="407"/>
      <c r="F106" s="96" t="str">
        <f>IF('Gint Worksheet'!E61="","",'Gint Worksheet'!E61)</f>
        <v/>
      </c>
      <c r="G106" s="407"/>
      <c r="H106" s="96" t="str">
        <f>IF('Gint Worksheet'!H61="","",'Gint Worksheet'!H61)</f>
        <v/>
      </c>
      <c r="I106" s="407"/>
      <c r="J106" s="96" t="str">
        <f>IF('Gint Worksheet'!J61="","",'Gint Worksheet'!J61)</f>
        <v/>
      </c>
      <c r="K106" s="407"/>
      <c r="L106" s="96" t="str">
        <f>IF('Gint Worksheet'!I61="","",'Gint Worksheet'!I61)</f>
        <v/>
      </c>
      <c r="M106" s="405"/>
      <c r="N106" s="96" t="str">
        <f>IF('Gint Worksheet'!K61="","",'Gint Worksheet'!K61)</f>
        <v/>
      </c>
      <c r="O106" s="405"/>
      <c r="P106" s="405"/>
      <c r="Q106" s="405"/>
      <c r="R106" s="404"/>
      <c r="S106" s="408"/>
    </row>
    <row r="107" spans="1:19" ht="19" customHeight="1" x14ac:dyDescent="0.25">
      <c r="A107" s="495" t="str">
        <f>IF('Gint Worksheet'!A62="","",'Gint Worksheet'!A62)</f>
        <v/>
      </c>
      <c r="B107" s="96" t="str">
        <f>IF('Gint Worksheet'!B62="","",'Gint Worksheet'!B62)</f>
        <v/>
      </c>
      <c r="C107" s="496" t="str">
        <f>IF('Gint Worksheet'!C62="","",'Gint Worksheet'!C62)</f>
        <v/>
      </c>
      <c r="D107" s="96" t="str">
        <f>IF('Gint Worksheet'!D62="","",'Gint Worksheet'!D62)</f>
        <v/>
      </c>
      <c r="E107" s="407"/>
      <c r="F107" s="96" t="str">
        <f>IF('Gint Worksheet'!E62="","",'Gint Worksheet'!E62)</f>
        <v/>
      </c>
      <c r="G107" s="407"/>
      <c r="H107" s="96" t="str">
        <f>IF('Gint Worksheet'!H62="","",'Gint Worksheet'!H62)</f>
        <v/>
      </c>
      <c r="I107" s="407"/>
      <c r="J107" s="96" t="str">
        <f>IF('Gint Worksheet'!J62="","",'Gint Worksheet'!J62)</f>
        <v/>
      </c>
      <c r="K107" s="407"/>
      <c r="L107" s="96" t="str">
        <f>IF('Gint Worksheet'!I62="","",'Gint Worksheet'!I62)</f>
        <v/>
      </c>
      <c r="M107" s="405"/>
      <c r="N107" s="96" t="str">
        <f>IF('Gint Worksheet'!K62="","",'Gint Worksheet'!K62)</f>
        <v/>
      </c>
      <c r="O107" s="405"/>
      <c r="P107" s="405"/>
      <c r="Q107" s="405"/>
      <c r="R107" s="404"/>
      <c r="S107" s="408"/>
    </row>
    <row r="108" spans="1:19" ht="19" customHeight="1" x14ac:dyDescent="0.25">
      <c r="A108" s="495" t="str">
        <f>IF('Gint Worksheet'!A63="","",'Gint Worksheet'!A63)</f>
        <v/>
      </c>
      <c r="B108" s="96" t="str">
        <f>IF('Gint Worksheet'!B63="","",'Gint Worksheet'!B63)</f>
        <v/>
      </c>
      <c r="C108" s="496" t="str">
        <f>IF('Gint Worksheet'!C63="","",'Gint Worksheet'!C63)</f>
        <v/>
      </c>
      <c r="D108" s="96" t="str">
        <f>IF('Gint Worksheet'!D63="","",'Gint Worksheet'!D63)</f>
        <v/>
      </c>
      <c r="E108" s="407"/>
      <c r="F108" s="96" t="str">
        <f>IF('Gint Worksheet'!E63="","",'Gint Worksheet'!E63)</f>
        <v/>
      </c>
      <c r="G108" s="407"/>
      <c r="H108" s="96" t="str">
        <f>IF('Gint Worksheet'!H63="","",'Gint Worksheet'!H63)</f>
        <v/>
      </c>
      <c r="I108" s="407"/>
      <c r="J108" s="96" t="str">
        <f>IF('Gint Worksheet'!J63="","",'Gint Worksheet'!J63)</f>
        <v/>
      </c>
      <c r="K108" s="407"/>
      <c r="L108" s="96" t="str">
        <f>IF('Gint Worksheet'!I63="","",'Gint Worksheet'!I63)</f>
        <v/>
      </c>
      <c r="M108" s="405"/>
      <c r="N108" s="96" t="str">
        <f>IF('Gint Worksheet'!K63="","",'Gint Worksheet'!K63)</f>
        <v/>
      </c>
      <c r="O108" s="405"/>
      <c r="P108" s="405"/>
      <c r="Q108" s="405"/>
      <c r="R108" s="404"/>
      <c r="S108" s="408"/>
    </row>
    <row r="109" spans="1:19" ht="19" customHeight="1" x14ac:dyDescent="0.25">
      <c r="A109" s="495" t="str">
        <f>IF('Gint Worksheet'!A64="","",'Gint Worksheet'!A64)</f>
        <v/>
      </c>
      <c r="B109" s="96" t="str">
        <f>IF('Gint Worksheet'!B64="","",'Gint Worksheet'!B64)</f>
        <v/>
      </c>
      <c r="C109" s="496" t="str">
        <f>IF('Gint Worksheet'!C64="","",'Gint Worksheet'!C64)</f>
        <v/>
      </c>
      <c r="D109" s="96" t="str">
        <f>IF('Gint Worksheet'!D64="","",'Gint Worksheet'!D64)</f>
        <v/>
      </c>
      <c r="E109" s="407"/>
      <c r="F109" s="96" t="str">
        <f>IF('Gint Worksheet'!E64="","",'Gint Worksheet'!E64)</f>
        <v/>
      </c>
      <c r="G109" s="407"/>
      <c r="H109" s="96" t="str">
        <f>IF('Gint Worksheet'!H64="","",'Gint Worksheet'!H64)</f>
        <v/>
      </c>
      <c r="I109" s="407"/>
      <c r="J109" s="96" t="str">
        <f>IF('Gint Worksheet'!J64="","",'Gint Worksheet'!J64)</f>
        <v/>
      </c>
      <c r="K109" s="407"/>
      <c r="L109" s="96" t="str">
        <f>IF('Gint Worksheet'!I64="","",'Gint Worksheet'!I64)</f>
        <v/>
      </c>
      <c r="M109" s="405"/>
      <c r="N109" s="96" t="str">
        <f>IF('Gint Worksheet'!K64="","",'Gint Worksheet'!K64)</f>
        <v/>
      </c>
      <c r="O109" s="405"/>
      <c r="P109" s="405"/>
      <c r="Q109" s="405"/>
      <c r="R109" s="404"/>
      <c r="S109" s="408"/>
    </row>
    <row r="110" spans="1:19" ht="19" customHeight="1" x14ac:dyDescent="0.25">
      <c r="A110" s="495" t="str">
        <f>IF('Gint Worksheet'!A65="","",'Gint Worksheet'!A65)</f>
        <v/>
      </c>
      <c r="B110" s="96" t="str">
        <f>IF('Gint Worksheet'!B65="","",'Gint Worksheet'!B65)</f>
        <v/>
      </c>
      <c r="C110" s="496" t="str">
        <f>IF('Gint Worksheet'!C65="","",'Gint Worksheet'!C65)</f>
        <v/>
      </c>
      <c r="D110" s="96" t="str">
        <f>IF('Gint Worksheet'!D65="","",'Gint Worksheet'!D65)</f>
        <v/>
      </c>
      <c r="E110" s="407"/>
      <c r="F110" s="96" t="str">
        <f>IF('Gint Worksheet'!E65="","",'Gint Worksheet'!E65)</f>
        <v/>
      </c>
      <c r="G110" s="407"/>
      <c r="H110" s="96" t="str">
        <f>IF('Gint Worksheet'!H65="","",'Gint Worksheet'!H65)</f>
        <v/>
      </c>
      <c r="I110" s="407"/>
      <c r="J110" s="96" t="str">
        <f>IF('Gint Worksheet'!J65="","",'Gint Worksheet'!J65)</f>
        <v/>
      </c>
      <c r="K110" s="407"/>
      <c r="L110" s="96" t="str">
        <f>IF('Gint Worksheet'!I65="","",'Gint Worksheet'!I65)</f>
        <v/>
      </c>
      <c r="M110" s="405"/>
      <c r="N110" s="96" t="str">
        <f>IF('Gint Worksheet'!K65="","",'Gint Worksheet'!K65)</f>
        <v/>
      </c>
      <c r="O110" s="405"/>
      <c r="P110" s="405"/>
      <c r="Q110" s="405"/>
      <c r="R110" s="404"/>
      <c r="S110" s="408"/>
    </row>
    <row r="111" spans="1:19" ht="19" customHeight="1" x14ac:dyDescent="0.25">
      <c r="A111" s="495" t="str">
        <f>IF('Gint Worksheet'!A66="","",'Gint Worksheet'!A66)</f>
        <v/>
      </c>
      <c r="B111" s="96" t="str">
        <f>IF('Gint Worksheet'!B66="","",'Gint Worksheet'!B66)</f>
        <v/>
      </c>
      <c r="C111" s="496" t="str">
        <f>IF('Gint Worksheet'!C66="","",'Gint Worksheet'!C66)</f>
        <v/>
      </c>
      <c r="D111" s="96" t="str">
        <f>IF('Gint Worksheet'!D66="","",'Gint Worksheet'!D66)</f>
        <v/>
      </c>
      <c r="E111" s="407"/>
      <c r="F111" s="96" t="str">
        <f>IF('Gint Worksheet'!E66="","",'Gint Worksheet'!E66)</f>
        <v/>
      </c>
      <c r="G111" s="407"/>
      <c r="H111" s="96" t="str">
        <f>IF('Gint Worksheet'!H66="","",'Gint Worksheet'!H66)</f>
        <v/>
      </c>
      <c r="I111" s="407"/>
      <c r="J111" s="96" t="str">
        <f>IF('Gint Worksheet'!J66="","",'Gint Worksheet'!J66)</f>
        <v/>
      </c>
      <c r="K111" s="407"/>
      <c r="L111" s="96" t="str">
        <f>IF('Gint Worksheet'!I66="","",'Gint Worksheet'!I66)</f>
        <v/>
      </c>
      <c r="M111" s="405"/>
      <c r="N111" s="96" t="str">
        <f>IF('Gint Worksheet'!K66="","",'Gint Worksheet'!K66)</f>
        <v/>
      </c>
      <c r="O111" s="405"/>
      <c r="P111" s="405"/>
      <c r="Q111" s="405"/>
      <c r="R111" s="404"/>
      <c r="S111" s="408"/>
    </row>
    <row r="112" spans="1:19" ht="19" customHeight="1" x14ac:dyDescent="0.25">
      <c r="A112" s="495" t="str">
        <f>IF('Gint Worksheet'!A67="","",'Gint Worksheet'!A67)</f>
        <v/>
      </c>
      <c r="B112" s="96" t="str">
        <f>IF('Gint Worksheet'!B67="","",'Gint Worksheet'!B67)</f>
        <v/>
      </c>
      <c r="C112" s="496" t="str">
        <f>IF('Gint Worksheet'!C67="","",'Gint Worksheet'!C67)</f>
        <v/>
      </c>
      <c r="D112" s="96" t="str">
        <f>IF('Gint Worksheet'!D67="","",'Gint Worksheet'!D67)</f>
        <v/>
      </c>
      <c r="E112" s="407"/>
      <c r="F112" s="96" t="str">
        <f>IF('Gint Worksheet'!E67="","",'Gint Worksheet'!E67)</f>
        <v/>
      </c>
      <c r="G112" s="407"/>
      <c r="H112" s="96" t="str">
        <f>IF('Gint Worksheet'!H67="","",'Gint Worksheet'!H67)</f>
        <v/>
      </c>
      <c r="I112" s="407"/>
      <c r="J112" s="96" t="str">
        <f>IF('Gint Worksheet'!J67="","",'Gint Worksheet'!J67)</f>
        <v/>
      </c>
      <c r="K112" s="407"/>
      <c r="L112" s="96" t="str">
        <f>IF('Gint Worksheet'!I67="","",'Gint Worksheet'!I67)</f>
        <v/>
      </c>
      <c r="M112" s="405"/>
      <c r="N112" s="96" t="str">
        <f>IF('Gint Worksheet'!K67="","",'Gint Worksheet'!K67)</f>
        <v/>
      </c>
      <c r="O112" s="405"/>
      <c r="P112" s="405"/>
      <c r="Q112" s="405"/>
      <c r="R112" s="404"/>
      <c r="S112" s="408"/>
    </row>
    <row r="113" spans="1:19" ht="19" customHeight="1" thickBot="1" x14ac:dyDescent="0.3">
      <c r="A113" s="495" t="str">
        <f>IF('Gint Worksheet'!A68="","",'Gint Worksheet'!A68)</f>
        <v/>
      </c>
      <c r="B113" s="96" t="str">
        <f>IF('Gint Worksheet'!B68="","",'Gint Worksheet'!B68)</f>
        <v/>
      </c>
      <c r="C113" s="496" t="str">
        <f>IF('Gint Worksheet'!C68="","",'Gint Worksheet'!C68)</f>
        <v/>
      </c>
      <c r="D113" s="96" t="str">
        <f>IF('Gint Worksheet'!D68="","",'Gint Worksheet'!D68)</f>
        <v/>
      </c>
      <c r="E113" s="407"/>
      <c r="F113" s="96" t="str">
        <f>IF('Gint Worksheet'!E68="","",'Gint Worksheet'!E68)</f>
        <v/>
      </c>
      <c r="G113" s="407"/>
      <c r="H113" s="96" t="str">
        <f>IF('Gint Worksheet'!H68="","",'Gint Worksheet'!H68)</f>
        <v/>
      </c>
      <c r="I113" s="407"/>
      <c r="J113" s="96" t="str">
        <f>IF('Gint Worksheet'!J68="","",'Gint Worksheet'!J68)</f>
        <v/>
      </c>
      <c r="K113" s="407"/>
      <c r="L113" s="96" t="str">
        <f>IF('Gint Worksheet'!I68="","",'Gint Worksheet'!I68)</f>
        <v/>
      </c>
      <c r="M113" s="405"/>
      <c r="N113" s="96" t="str">
        <f>IF('Gint Worksheet'!K68="","",'Gint Worksheet'!K68)</f>
        <v/>
      </c>
      <c r="O113" s="405"/>
      <c r="P113" s="405"/>
      <c r="Q113" s="405"/>
      <c r="R113" s="404"/>
      <c r="S113" s="408"/>
    </row>
    <row r="114" spans="1:19" ht="19" customHeight="1" x14ac:dyDescent="0.3">
      <c r="A114" s="83"/>
      <c r="B114" s="568" t="s">
        <v>225</v>
      </c>
      <c r="C114" s="586"/>
      <c r="D114" s="86">
        <f t="shared" ref="D114:S114" si="6">SUM(D99:D113)</f>
        <v>0</v>
      </c>
      <c r="E114" s="86">
        <f t="shared" si="6"/>
        <v>0</v>
      </c>
      <c r="F114" s="86">
        <f t="shared" si="6"/>
        <v>0</v>
      </c>
      <c r="G114" s="86">
        <f t="shared" si="6"/>
        <v>0</v>
      </c>
      <c r="H114" s="86">
        <f t="shared" si="6"/>
        <v>0</v>
      </c>
      <c r="I114" s="86">
        <f t="shared" si="6"/>
        <v>0</v>
      </c>
      <c r="J114" s="86">
        <f t="shared" si="6"/>
        <v>0</v>
      </c>
      <c r="K114" s="86">
        <f t="shared" si="6"/>
        <v>0</v>
      </c>
      <c r="L114" s="86">
        <f t="shared" si="6"/>
        <v>0</v>
      </c>
      <c r="M114" s="86">
        <f t="shared" si="6"/>
        <v>0</v>
      </c>
      <c r="N114" s="86">
        <f t="shared" si="6"/>
        <v>0</v>
      </c>
      <c r="O114" s="86">
        <f t="shared" si="6"/>
        <v>0</v>
      </c>
      <c r="P114" s="86">
        <f t="shared" si="6"/>
        <v>0</v>
      </c>
      <c r="Q114" s="86">
        <f t="shared" si="6"/>
        <v>0</v>
      </c>
      <c r="R114" s="86">
        <f t="shared" si="6"/>
        <v>0</v>
      </c>
      <c r="S114" s="328">
        <f t="shared" si="6"/>
        <v>0</v>
      </c>
    </row>
    <row r="115" spans="1:19" ht="19" customHeight="1" x14ac:dyDescent="0.3">
      <c r="A115" s="79"/>
      <c r="B115" s="570" t="s">
        <v>226</v>
      </c>
      <c r="C115" s="587"/>
      <c r="D115" s="267">
        <f>D$144</f>
        <v>0</v>
      </c>
      <c r="E115" s="267">
        <f>E$144</f>
        <v>0</v>
      </c>
      <c r="F115" s="78">
        <f t="shared" ref="F115:S115" si="7">F$144</f>
        <v>0</v>
      </c>
      <c r="G115" s="78">
        <f t="shared" si="7"/>
        <v>0</v>
      </c>
      <c r="H115" s="78">
        <f t="shared" si="7"/>
        <v>0</v>
      </c>
      <c r="I115" s="268">
        <f t="shared" si="7"/>
        <v>0</v>
      </c>
      <c r="J115" s="78">
        <f t="shared" si="7"/>
        <v>0</v>
      </c>
      <c r="K115" s="268">
        <f t="shared" si="7"/>
        <v>0</v>
      </c>
      <c r="L115" s="78">
        <f t="shared" si="7"/>
        <v>0</v>
      </c>
      <c r="M115" s="78">
        <f t="shared" si="7"/>
        <v>0</v>
      </c>
      <c r="N115" s="78">
        <f t="shared" si="7"/>
        <v>0</v>
      </c>
      <c r="O115" s="78">
        <f t="shared" si="7"/>
        <v>0</v>
      </c>
      <c r="P115" s="78">
        <f t="shared" si="7"/>
        <v>0</v>
      </c>
      <c r="Q115" s="268">
        <f t="shared" si="7"/>
        <v>0</v>
      </c>
      <c r="R115" s="78">
        <f t="shared" si="7"/>
        <v>0</v>
      </c>
      <c r="S115" s="501">
        <f t="shared" si="7"/>
        <v>0</v>
      </c>
    </row>
    <row r="116" spans="1:19" ht="19" customHeight="1" thickBot="1" x14ac:dyDescent="0.35">
      <c r="A116" s="80"/>
      <c r="B116" s="572" t="s">
        <v>227</v>
      </c>
      <c r="C116" s="588"/>
      <c r="D116" s="81"/>
      <c r="E116" s="81"/>
      <c r="F116" s="76"/>
      <c r="G116" s="76"/>
      <c r="H116" s="76"/>
      <c r="I116" s="77"/>
      <c r="J116" s="76"/>
      <c r="K116" s="77"/>
      <c r="L116" s="76"/>
      <c r="M116" s="76"/>
      <c r="N116" s="76"/>
      <c r="O116" s="76"/>
      <c r="P116" s="76"/>
      <c r="Q116" s="77"/>
      <c r="R116" s="76"/>
      <c r="S116" s="499"/>
    </row>
    <row r="117" spans="1:19" ht="12.75" customHeight="1" x14ac:dyDescent="0.25">
      <c r="A117" s="581" t="s">
        <v>359</v>
      </c>
      <c r="B117" s="581"/>
      <c r="C117" s="581"/>
      <c r="D117" s="581"/>
      <c r="E117" s="581"/>
      <c r="F117" s="581"/>
      <c r="G117" s="581"/>
      <c r="H117" s="581"/>
      <c r="I117" s="581"/>
      <c r="J117" s="581"/>
      <c r="K117" s="581"/>
      <c r="L117" s="581"/>
      <c r="M117" s="581"/>
      <c r="N117" s="581"/>
      <c r="O117" s="581"/>
      <c r="P117" s="581"/>
      <c r="Q117" s="581"/>
      <c r="R117" s="582" t="s">
        <v>197</v>
      </c>
      <c r="S117" s="582"/>
    </row>
    <row r="118" spans="1:19" ht="12" customHeight="1" x14ac:dyDescent="0.25">
      <c r="A118" s="583" t="s">
        <v>358</v>
      </c>
      <c r="B118" s="583"/>
      <c r="C118" s="583"/>
      <c r="D118" s="583"/>
      <c r="E118" s="583"/>
      <c r="F118" s="583"/>
      <c r="G118" s="583"/>
      <c r="H118" s="583"/>
      <c r="I118" s="583"/>
      <c r="J118" s="583"/>
      <c r="K118" s="583"/>
      <c r="L118" s="583"/>
      <c r="M118" s="583"/>
      <c r="N118" s="583"/>
      <c r="O118" s="583"/>
      <c r="P118" s="583"/>
      <c r="Q118" s="583"/>
      <c r="R118" s="584" t="s">
        <v>198</v>
      </c>
      <c r="S118" s="584"/>
    </row>
    <row r="119" spans="1:19" ht="12.75" customHeight="1" x14ac:dyDescent="0.25">
      <c r="A119" s="576" t="s">
        <v>357</v>
      </c>
      <c r="B119" s="576"/>
      <c r="C119" s="576"/>
      <c r="D119" s="576"/>
      <c r="E119" s="576"/>
      <c r="F119" s="576"/>
      <c r="G119" s="576"/>
      <c r="H119" s="576"/>
      <c r="I119" s="576"/>
      <c r="J119" s="576"/>
      <c r="K119" s="576"/>
      <c r="L119" s="576"/>
      <c r="M119" s="576"/>
      <c r="N119" s="576"/>
      <c r="O119" s="576"/>
      <c r="P119" s="576"/>
      <c r="Q119" s="576"/>
      <c r="R119" s="576"/>
      <c r="S119" s="576"/>
    </row>
    <row r="120" spans="1:19" ht="12.75" customHeight="1" x14ac:dyDescent="0.3">
      <c r="A120" s="7"/>
      <c r="B120" s="8"/>
      <c r="C120" s="9"/>
      <c r="D120" s="8"/>
      <c r="E120" s="8"/>
      <c r="F120" s="8"/>
      <c r="G120" s="10"/>
      <c r="H120" s="9"/>
      <c r="I120" s="9"/>
      <c r="J120" s="2"/>
      <c r="K120" s="10"/>
      <c r="L120" s="8"/>
      <c r="M120" s="8"/>
      <c r="N120" s="8"/>
      <c r="O120" s="9"/>
      <c r="P120" s="9"/>
      <c r="Q120" s="8"/>
      <c r="R120" s="9"/>
      <c r="S120" s="8"/>
    </row>
    <row r="121" spans="1:19" ht="15" customHeight="1" x14ac:dyDescent="0.35">
      <c r="A121" s="577" t="s">
        <v>199</v>
      </c>
      <c r="B121" s="577"/>
      <c r="C121" s="577"/>
      <c r="D121" s="577"/>
      <c r="E121" s="577"/>
      <c r="F121" s="577"/>
      <c r="G121" s="577"/>
      <c r="H121" s="577"/>
      <c r="I121" s="577"/>
      <c r="J121" s="577"/>
      <c r="K121" s="577"/>
      <c r="L121" s="577"/>
      <c r="M121" s="577"/>
      <c r="N121" s="577"/>
      <c r="O121" s="577"/>
      <c r="P121" s="577"/>
      <c r="Q121" s="577"/>
      <c r="R121" s="577"/>
      <c r="S121" s="577"/>
    </row>
    <row r="122" spans="1:19" ht="8.25" customHeight="1" x14ac:dyDescent="0.3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9"/>
      <c r="S122" s="9"/>
    </row>
    <row r="123" spans="1:19" ht="14.25" customHeight="1" x14ac:dyDescent="0.25">
      <c r="A123" s="11"/>
      <c r="B123" s="12" t="s">
        <v>200</v>
      </c>
      <c r="C123" s="574">
        <f>C7</f>
        <v>0</v>
      </c>
      <c r="D123" s="574"/>
      <c r="E123" s="574"/>
      <c r="F123" s="574"/>
      <c r="G123" s="578" t="s">
        <v>751</v>
      </c>
      <c r="H123" s="578"/>
      <c r="I123" s="578"/>
      <c r="J123" s="574">
        <f>'Rate Classifications'!$J$3</f>
        <v>0</v>
      </c>
      <c r="K123" s="574"/>
      <c r="L123" s="580"/>
      <c r="M123" s="580"/>
      <c r="N123" s="580"/>
      <c r="O123" s="580"/>
      <c r="P123" s="580"/>
      <c r="Q123" s="580"/>
      <c r="R123" s="579" t="s">
        <v>737</v>
      </c>
      <c r="S123" s="579"/>
    </row>
    <row r="124" spans="1:19" ht="19.5" customHeight="1" x14ac:dyDescent="0.3">
      <c r="A124" s="7"/>
      <c r="B124" s="12" t="s">
        <v>201</v>
      </c>
      <c r="C124" s="206">
        <f>C8</f>
        <v>0</v>
      </c>
      <c r="D124" s="12" t="s">
        <v>202</v>
      </c>
      <c r="E124" s="197">
        <f>'Rate Classifications'!$C$7</f>
        <v>0</v>
      </c>
      <c r="F124" s="2" t="s">
        <v>203</v>
      </c>
      <c r="G124" s="9"/>
      <c r="H124" s="574">
        <f>'Rate Classifications'!$C$8</f>
        <v>0</v>
      </c>
      <c r="I124" s="574"/>
      <c r="J124" s="9"/>
      <c r="K124" s="12" t="s">
        <v>204</v>
      </c>
      <c r="L124" s="574">
        <f>'Rate Classifications'!$C$9</f>
        <v>0</v>
      </c>
      <c r="M124" s="574"/>
      <c r="N124" s="2" t="s">
        <v>205</v>
      </c>
      <c r="O124" s="575">
        <f>O8</f>
        <v>0</v>
      </c>
      <c r="P124" s="575"/>
      <c r="Q124" s="73" t="s">
        <v>150</v>
      </c>
      <c r="R124" s="575">
        <f>R8</f>
        <v>0</v>
      </c>
      <c r="S124" s="575"/>
    </row>
    <row r="125" spans="1:19" ht="6.75" customHeight="1" thickBot="1" x14ac:dyDescent="0.35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9"/>
      <c r="S125" s="9"/>
    </row>
    <row r="126" spans="1:19" ht="21" customHeight="1" x14ac:dyDescent="0.3">
      <c r="A126" s="5"/>
      <c r="B126" s="566" t="s">
        <v>207</v>
      </c>
      <c r="C126" s="3"/>
      <c r="D126" s="260">
        <v>1</v>
      </c>
      <c r="E126" s="260">
        <v>2</v>
      </c>
      <c r="F126" s="260">
        <v>3</v>
      </c>
      <c r="G126" s="260">
        <v>4</v>
      </c>
      <c r="H126" s="260">
        <v>5</v>
      </c>
      <c r="I126" s="261">
        <v>6</v>
      </c>
      <c r="J126" s="260">
        <v>7</v>
      </c>
      <c r="K126" s="261">
        <v>8</v>
      </c>
      <c r="L126" s="260">
        <v>9</v>
      </c>
      <c r="M126" s="260">
        <v>10</v>
      </c>
      <c r="N126" s="260">
        <v>11</v>
      </c>
      <c r="O126" s="260">
        <v>12</v>
      </c>
      <c r="P126" s="260">
        <v>13</v>
      </c>
      <c r="Q126" s="260">
        <v>14</v>
      </c>
      <c r="R126" s="260">
        <v>15</v>
      </c>
      <c r="S126" s="262">
        <v>16</v>
      </c>
    </row>
    <row r="127" spans="1:19" ht="90.75" customHeight="1" x14ac:dyDescent="0.25">
      <c r="A127" s="6" t="s">
        <v>206</v>
      </c>
      <c r="B127" s="567"/>
      <c r="C127" s="4" t="s">
        <v>208</v>
      </c>
      <c r="D127" s="17" t="s">
        <v>209</v>
      </c>
      <c r="E127" s="18" t="s">
        <v>210</v>
      </c>
      <c r="F127" s="17" t="s">
        <v>211</v>
      </c>
      <c r="G127" s="18" t="s">
        <v>212</v>
      </c>
      <c r="H127" s="18" t="s">
        <v>215</v>
      </c>
      <c r="I127" s="18" t="s">
        <v>216</v>
      </c>
      <c r="J127" s="18" t="s">
        <v>217</v>
      </c>
      <c r="K127" s="18" t="s">
        <v>218</v>
      </c>
      <c r="L127" s="18" t="s">
        <v>219</v>
      </c>
      <c r="M127" s="18" t="s">
        <v>220</v>
      </c>
      <c r="N127" s="18" t="s">
        <v>221</v>
      </c>
      <c r="O127" s="18" t="s">
        <v>222</v>
      </c>
      <c r="P127" s="18" t="s">
        <v>223</v>
      </c>
      <c r="Q127" s="71" t="s">
        <v>224</v>
      </c>
      <c r="R127" s="18" t="s">
        <v>229</v>
      </c>
      <c r="S127" s="85" t="s">
        <v>230</v>
      </c>
    </row>
    <row r="128" spans="1:19" ht="19" customHeight="1" x14ac:dyDescent="0.25">
      <c r="A128" s="495" t="str">
        <f>IF('Gint Worksheet'!A69="","",'Gint Worksheet'!A69)</f>
        <v/>
      </c>
      <c r="B128" s="96" t="str">
        <f>IF('Gint Worksheet'!B69="","",'Gint Worksheet'!B69)</f>
        <v/>
      </c>
      <c r="C128" s="496" t="str">
        <f>IF('Gint Worksheet'!C69="","",'Gint Worksheet'!C69)</f>
        <v/>
      </c>
      <c r="D128" s="96" t="str">
        <f>IF('Gint Worksheet'!D69="","",'Gint Worksheet'!D69)</f>
        <v/>
      </c>
      <c r="E128" s="407"/>
      <c r="F128" s="96" t="str">
        <f>IF('Gint Worksheet'!E69="","",'Gint Worksheet'!E69)</f>
        <v/>
      </c>
      <c r="G128" s="407"/>
      <c r="H128" s="96" t="str">
        <f>IF('Gint Worksheet'!H69="","",'Gint Worksheet'!H69)</f>
        <v/>
      </c>
      <c r="I128" s="407"/>
      <c r="J128" s="96" t="str">
        <f>IF('Gint Worksheet'!J69="","",'Gint Worksheet'!J69)</f>
        <v/>
      </c>
      <c r="K128" s="407"/>
      <c r="L128" s="96" t="str">
        <f>IF('Gint Worksheet'!I69="","",'Gint Worksheet'!I69)</f>
        <v/>
      </c>
      <c r="M128" s="405"/>
      <c r="N128" s="96" t="str">
        <f>IF('Gint Worksheet'!K69="","",'Gint Worksheet'!K69)</f>
        <v/>
      </c>
      <c r="O128" s="405"/>
      <c r="P128" s="405"/>
      <c r="Q128" s="405"/>
      <c r="R128" s="404"/>
      <c r="S128" s="408"/>
    </row>
    <row r="129" spans="1:19" ht="19" customHeight="1" x14ac:dyDescent="0.25">
      <c r="A129" s="495" t="str">
        <f>IF('Gint Worksheet'!A70="","",'Gint Worksheet'!A70)</f>
        <v/>
      </c>
      <c r="B129" s="96" t="str">
        <f>IF('Gint Worksheet'!B70="","",'Gint Worksheet'!B70)</f>
        <v/>
      </c>
      <c r="C129" s="496" t="str">
        <f>IF('Gint Worksheet'!C70="","",'Gint Worksheet'!C70)</f>
        <v/>
      </c>
      <c r="D129" s="96" t="str">
        <f>IF('Gint Worksheet'!D70="","",'Gint Worksheet'!D70)</f>
        <v/>
      </c>
      <c r="E129" s="407"/>
      <c r="F129" s="96" t="str">
        <f>IF('Gint Worksheet'!E70="","",'Gint Worksheet'!E70)</f>
        <v/>
      </c>
      <c r="G129" s="407"/>
      <c r="H129" s="96" t="str">
        <f>IF('Gint Worksheet'!H70="","",'Gint Worksheet'!H70)</f>
        <v/>
      </c>
      <c r="I129" s="407"/>
      <c r="J129" s="96" t="str">
        <f>IF('Gint Worksheet'!J70="","",'Gint Worksheet'!J70)</f>
        <v/>
      </c>
      <c r="K129" s="407"/>
      <c r="L129" s="96" t="str">
        <f>IF('Gint Worksheet'!I70="","",'Gint Worksheet'!I70)</f>
        <v/>
      </c>
      <c r="M129" s="405"/>
      <c r="N129" s="96" t="str">
        <f>IF('Gint Worksheet'!K70="","",'Gint Worksheet'!K70)</f>
        <v/>
      </c>
      <c r="O129" s="405"/>
      <c r="P129" s="405"/>
      <c r="Q129" s="405"/>
      <c r="R129" s="404"/>
      <c r="S129" s="408"/>
    </row>
    <row r="130" spans="1:19" ht="19" customHeight="1" x14ac:dyDescent="0.25">
      <c r="A130" s="495" t="str">
        <f>IF('Gint Worksheet'!A71="","",'Gint Worksheet'!A71)</f>
        <v/>
      </c>
      <c r="B130" s="96" t="str">
        <f>IF('Gint Worksheet'!B71="","",'Gint Worksheet'!B71)</f>
        <v/>
      </c>
      <c r="C130" s="496" t="str">
        <f>IF('Gint Worksheet'!C71="","",'Gint Worksheet'!C71)</f>
        <v/>
      </c>
      <c r="D130" s="96" t="str">
        <f>IF('Gint Worksheet'!D71="","",'Gint Worksheet'!D71)</f>
        <v/>
      </c>
      <c r="E130" s="407"/>
      <c r="F130" s="96" t="str">
        <f>IF('Gint Worksheet'!E71="","",'Gint Worksheet'!E71)</f>
        <v/>
      </c>
      <c r="G130" s="407"/>
      <c r="H130" s="96" t="str">
        <f>IF('Gint Worksheet'!H71="","",'Gint Worksheet'!H71)</f>
        <v/>
      </c>
      <c r="I130" s="407"/>
      <c r="J130" s="96" t="str">
        <f>IF('Gint Worksheet'!J71="","",'Gint Worksheet'!J71)</f>
        <v/>
      </c>
      <c r="K130" s="407"/>
      <c r="L130" s="96" t="str">
        <f>IF('Gint Worksheet'!I71="","",'Gint Worksheet'!I71)</f>
        <v/>
      </c>
      <c r="M130" s="405"/>
      <c r="N130" s="96" t="str">
        <f>IF('Gint Worksheet'!K71="","",'Gint Worksheet'!K71)</f>
        <v/>
      </c>
      <c r="O130" s="405"/>
      <c r="P130" s="405"/>
      <c r="Q130" s="405"/>
      <c r="R130" s="404"/>
      <c r="S130" s="408"/>
    </row>
    <row r="131" spans="1:19" ht="19" customHeight="1" x14ac:dyDescent="0.25">
      <c r="A131" s="495" t="str">
        <f>IF('Gint Worksheet'!A72="","",'Gint Worksheet'!A72)</f>
        <v/>
      </c>
      <c r="B131" s="96" t="str">
        <f>IF('Gint Worksheet'!B72="","",'Gint Worksheet'!B72)</f>
        <v/>
      </c>
      <c r="C131" s="496" t="str">
        <f>IF('Gint Worksheet'!C72="","",'Gint Worksheet'!C72)</f>
        <v/>
      </c>
      <c r="D131" s="96" t="str">
        <f>IF('Gint Worksheet'!D72="","",'Gint Worksheet'!D72)</f>
        <v/>
      </c>
      <c r="E131" s="407"/>
      <c r="F131" s="96" t="str">
        <f>IF('Gint Worksheet'!E72="","",'Gint Worksheet'!E72)</f>
        <v/>
      </c>
      <c r="G131" s="407"/>
      <c r="H131" s="96" t="str">
        <f>IF('Gint Worksheet'!H72="","",'Gint Worksheet'!H72)</f>
        <v/>
      </c>
      <c r="I131" s="407"/>
      <c r="J131" s="96" t="str">
        <f>IF('Gint Worksheet'!J72="","",'Gint Worksheet'!J72)</f>
        <v/>
      </c>
      <c r="K131" s="407"/>
      <c r="L131" s="96" t="str">
        <f>IF('Gint Worksheet'!I72="","",'Gint Worksheet'!I72)</f>
        <v/>
      </c>
      <c r="M131" s="405"/>
      <c r="N131" s="96" t="str">
        <f>IF('Gint Worksheet'!K72="","",'Gint Worksheet'!K72)</f>
        <v/>
      </c>
      <c r="O131" s="405"/>
      <c r="P131" s="405"/>
      <c r="Q131" s="405"/>
      <c r="R131" s="404"/>
      <c r="S131" s="408"/>
    </row>
    <row r="132" spans="1:19" ht="19" customHeight="1" x14ac:dyDescent="0.25">
      <c r="A132" s="495" t="str">
        <f>IF('Gint Worksheet'!A73="","",'Gint Worksheet'!A73)</f>
        <v/>
      </c>
      <c r="B132" s="96" t="str">
        <f>IF('Gint Worksheet'!B73="","",'Gint Worksheet'!B73)</f>
        <v/>
      </c>
      <c r="C132" s="496" t="str">
        <f>IF('Gint Worksheet'!C73="","",'Gint Worksheet'!C73)</f>
        <v/>
      </c>
      <c r="D132" s="96" t="str">
        <f>IF('Gint Worksheet'!D73="","",'Gint Worksheet'!D73)</f>
        <v/>
      </c>
      <c r="E132" s="407"/>
      <c r="F132" s="96" t="str">
        <f>IF('Gint Worksheet'!E73="","",'Gint Worksheet'!E73)</f>
        <v/>
      </c>
      <c r="G132" s="407"/>
      <c r="H132" s="96" t="str">
        <f>IF('Gint Worksheet'!H73="","",'Gint Worksheet'!H73)</f>
        <v/>
      </c>
      <c r="I132" s="407"/>
      <c r="J132" s="96" t="str">
        <f>IF('Gint Worksheet'!J73="","",'Gint Worksheet'!J73)</f>
        <v/>
      </c>
      <c r="K132" s="407"/>
      <c r="L132" s="96" t="str">
        <f>IF('Gint Worksheet'!I73="","",'Gint Worksheet'!I73)</f>
        <v/>
      </c>
      <c r="M132" s="405"/>
      <c r="N132" s="96" t="str">
        <f>IF('Gint Worksheet'!K73="","",'Gint Worksheet'!K73)</f>
        <v/>
      </c>
      <c r="O132" s="405"/>
      <c r="P132" s="405"/>
      <c r="Q132" s="405"/>
      <c r="R132" s="404"/>
      <c r="S132" s="408"/>
    </row>
    <row r="133" spans="1:19" ht="19" customHeight="1" x14ac:dyDescent="0.25">
      <c r="A133" s="495" t="str">
        <f>IF('Gint Worksheet'!A74="","",'Gint Worksheet'!A74)</f>
        <v/>
      </c>
      <c r="B133" s="96" t="str">
        <f>IF('Gint Worksheet'!B74="","",'Gint Worksheet'!B74)</f>
        <v/>
      </c>
      <c r="C133" s="496" t="str">
        <f>IF('Gint Worksheet'!C74="","",'Gint Worksheet'!C74)</f>
        <v/>
      </c>
      <c r="D133" s="96" t="str">
        <f>IF('Gint Worksheet'!D74="","",'Gint Worksheet'!D74)</f>
        <v/>
      </c>
      <c r="E133" s="407"/>
      <c r="F133" s="96" t="str">
        <f>IF('Gint Worksheet'!E74="","",'Gint Worksheet'!E74)</f>
        <v/>
      </c>
      <c r="G133" s="407"/>
      <c r="H133" s="96" t="str">
        <f>IF('Gint Worksheet'!H74="","",'Gint Worksheet'!H74)</f>
        <v/>
      </c>
      <c r="I133" s="407"/>
      <c r="J133" s="96" t="str">
        <f>IF('Gint Worksheet'!J74="","",'Gint Worksheet'!J74)</f>
        <v/>
      </c>
      <c r="K133" s="407"/>
      <c r="L133" s="96" t="str">
        <f>IF('Gint Worksheet'!I74="","",'Gint Worksheet'!I74)</f>
        <v/>
      </c>
      <c r="M133" s="405"/>
      <c r="N133" s="96" t="str">
        <f>IF('Gint Worksheet'!K74="","",'Gint Worksheet'!K74)</f>
        <v/>
      </c>
      <c r="O133" s="405"/>
      <c r="P133" s="405"/>
      <c r="Q133" s="405"/>
      <c r="R133" s="404"/>
      <c r="S133" s="408"/>
    </row>
    <row r="134" spans="1:19" ht="19" customHeight="1" x14ac:dyDescent="0.25">
      <c r="A134" s="495" t="str">
        <f>IF('Gint Worksheet'!A75="","",'Gint Worksheet'!A75)</f>
        <v/>
      </c>
      <c r="B134" s="96" t="str">
        <f>IF('Gint Worksheet'!B75="","",'Gint Worksheet'!B75)</f>
        <v/>
      </c>
      <c r="C134" s="496" t="str">
        <f>IF('Gint Worksheet'!C75="","",'Gint Worksheet'!C75)</f>
        <v/>
      </c>
      <c r="D134" s="96" t="str">
        <f>IF('Gint Worksheet'!D75="","",'Gint Worksheet'!D75)</f>
        <v/>
      </c>
      <c r="E134" s="407"/>
      <c r="F134" s="96" t="str">
        <f>IF('Gint Worksheet'!E75="","",'Gint Worksheet'!E75)</f>
        <v/>
      </c>
      <c r="G134" s="407"/>
      <c r="H134" s="96" t="str">
        <f>IF('Gint Worksheet'!H75="","",'Gint Worksheet'!H75)</f>
        <v/>
      </c>
      <c r="I134" s="407"/>
      <c r="J134" s="96" t="str">
        <f>IF('Gint Worksheet'!J75="","",'Gint Worksheet'!J75)</f>
        <v/>
      </c>
      <c r="K134" s="407"/>
      <c r="L134" s="96" t="str">
        <f>IF('Gint Worksheet'!I75="","",'Gint Worksheet'!I75)</f>
        <v/>
      </c>
      <c r="M134" s="405"/>
      <c r="N134" s="96" t="str">
        <f>IF('Gint Worksheet'!K75="","",'Gint Worksheet'!K75)</f>
        <v/>
      </c>
      <c r="O134" s="405"/>
      <c r="P134" s="405"/>
      <c r="Q134" s="405"/>
      <c r="R134" s="404"/>
      <c r="S134" s="408"/>
    </row>
    <row r="135" spans="1:19" ht="19" customHeight="1" x14ac:dyDescent="0.25">
      <c r="A135" s="495" t="str">
        <f>IF('Gint Worksheet'!A76="","",'Gint Worksheet'!A76)</f>
        <v/>
      </c>
      <c r="B135" s="96" t="str">
        <f>IF('Gint Worksheet'!B76="","",'Gint Worksheet'!B76)</f>
        <v/>
      </c>
      <c r="C135" s="496" t="str">
        <f>IF('Gint Worksheet'!C76="","",'Gint Worksheet'!C76)</f>
        <v/>
      </c>
      <c r="D135" s="96" t="str">
        <f>IF('Gint Worksheet'!D76="","",'Gint Worksheet'!D76)</f>
        <v/>
      </c>
      <c r="E135" s="407"/>
      <c r="F135" s="96" t="str">
        <f>IF('Gint Worksheet'!E76="","",'Gint Worksheet'!E76)</f>
        <v/>
      </c>
      <c r="G135" s="407"/>
      <c r="H135" s="96" t="str">
        <f>IF('Gint Worksheet'!H76="","",'Gint Worksheet'!H76)</f>
        <v/>
      </c>
      <c r="I135" s="407"/>
      <c r="J135" s="96" t="str">
        <f>IF('Gint Worksheet'!J76="","",'Gint Worksheet'!J76)</f>
        <v/>
      </c>
      <c r="K135" s="407"/>
      <c r="L135" s="96" t="str">
        <f>IF('Gint Worksheet'!I76="","",'Gint Worksheet'!I76)</f>
        <v/>
      </c>
      <c r="M135" s="405"/>
      <c r="N135" s="96" t="str">
        <f>IF('Gint Worksheet'!K76="","",'Gint Worksheet'!K76)</f>
        <v/>
      </c>
      <c r="O135" s="405"/>
      <c r="P135" s="405"/>
      <c r="Q135" s="405"/>
      <c r="R135" s="404"/>
      <c r="S135" s="408"/>
    </row>
    <row r="136" spans="1:19" ht="19" customHeight="1" x14ac:dyDescent="0.25">
      <c r="A136" s="495" t="str">
        <f>IF('Gint Worksheet'!A77="","",'Gint Worksheet'!A77)</f>
        <v/>
      </c>
      <c r="B136" s="96" t="str">
        <f>IF('Gint Worksheet'!B77="","",'Gint Worksheet'!B77)</f>
        <v/>
      </c>
      <c r="C136" s="496" t="str">
        <f>IF('Gint Worksheet'!C77="","",'Gint Worksheet'!C77)</f>
        <v/>
      </c>
      <c r="D136" s="96" t="str">
        <f>IF('Gint Worksheet'!D77="","",'Gint Worksheet'!D77)</f>
        <v/>
      </c>
      <c r="E136" s="407"/>
      <c r="F136" s="96" t="str">
        <f>IF('Gint Worksheet'!E77="","",'Gint Worksheet'!E77)</f>
        <v/>
      </c>
      <c r="G136" s="407"/>
      <c r="H136" s="96" t="str">
        <f>IF('Gint Worksheet'!H77="","",'Gint Worksheet'!H77)</f>
        <v/>
      </c>
      <c r="I136" s="407"/>
      <c r="J136" s="96" t="str">
        <f>IF('Gint Worksheet'!J77="","",'Gint Worksheet'!J77)</f>
        <v/>
      </c>
      <c r="K136" s="407"/>
      <c r="L136" s="96" t="str">
        <f>IF('Gint Worksheet'!I77="","",'Gint Worksheet'!I77)</f>
        <v/>
      </c>
      <c r="M136" s="405"/>
      <c r="N136" s="96" t="str">
        <f>IF('Gint Worksheet'!K77="","",'Gint Worksheet'!K77)</f>
        <v/>
      </c>
      <c r="O136" s="405"/>
      <c r="P136" s="405"/>
      <c r="Q136" s="405"/>
      <c r="R136" s="404"/>
      <c r="S136" s="408"/>
    </row>
    <row r="137" spans="1:19" ht="19" customHeight="1" x14ac:dyDescent="0.25">
      <c r="A137" s="495" t="str">
        <f>IF('Gint Worksheet'!A78="","",'Gint Worksheet'!A78)</f>
        <v/>
      </c>
      <c r="B137" s="96" t="str">
        <f>IF('Gint Worksheet'!B78="","",'Gint Worksheet'!B78)</f>
        <v/>
      </c>
      <c r="C137" s="496" t="str">
        <f>IF('Gint Worksheet'!C78="","",'Gint Worksheet'!C78)</f>
        <v/>
      </c>
      <c r="D137" s="96" t="str">
        <f>IF('Gint Worksheet'!D78="","",'Gint Worksheet'!D78)</f>
        <v/>
      </c>
      <c r="E137" s="407"/>
      <c r="F137" s="96" t="str">
        <f>IF('Gint Worksheet'!E78="","",'Gint Worksheet'!E78)</f>
        <v/>
      </c>
      <c r="G137" s="407"/>
      <c r="H137" s="96" t="str">
        <f>IF('Gint Worksheet'!H78="","",'Gint Worksheet'!H78)</f>
        <v/>
      </c>
      <c r="I137" s="407"/>
      <c r="J137" s="96" t="str">
        <f>IF('Gint Worksheet'!J78="","",'Gint Worksheet'!J78)</f>
        <v/>
      </c>
      <c r="K137" s="407"/>
      <c r="L137" s="96" t="str">
        <f>IF('Gint Worksheet'!I78="","",'Gint Worksheet'!I78)</f>
        <v/>
      </c>
      <c r="M137" s="405"/>
      <c r="N137" s="96" t="str">
        <f>IF('Gint Worksheet'!K78="","",'Gint Worksheet'!K78)</f>
        <v/>
      </c>
      <c r="O137" s="405"/>
      <c r="P137" s="405"/>
      <c r="Q137" s="405"/>
      <c r="R137" s="404"/>
      <c r="S137" s="408"/>
    </row>
    <row r="138" spans="1:19" ht="19" customHeight="1" x14ac:dyDescent="0.25">
      <c r="A138" s="495" t="str">
        <f>IF('Gint Worksheet'!A79="","",'Gint Worksheet'!A79)</f>
        <v/>
      </c>
      <c r="B138" s="96" t="str">
        <f>IF('Gint Worksheet'!B79="","",'Gint Worksheet'!B79)</f>
        <v/>
      </c>
      <c r="C138" s="496" t="str">
        <f>IF('Gint Worksheet'!C79="","",'Gint Worksheet'!C79)</f>
        <v/>
      </c>
      <c r="D138" s="96" t="str">
        <f>IF('Gint Worksheet'!D79="","",'Gint Worksheet'!D79)</f>
        <v/>
      </c>
      <c r="E138" s="407"/>
      <c r="F138" s="96" t="str">
        <f>IF('Gint Worksheet'!E79="","",'Gint Worksheet'!E79)</f>
        <v/>
      </c>
      <c r="G138" s="407"/>
      <c r="H138" s="96" t="str">
        <f>IF('Gint Worksheet'!H79="","",'Gint Worksheet'!H79)</f>
        <v/>
      </c>
      <c r="I138" s="407"/>
      <c r="J138" s="96" t="str">
        <f>IF('Gint Worksheet'!J79="","",'Gint Worksheet'!J79)</f>
        <v/>
      </c>
      <c r="K138" s="407"/>
      <c r="L138" s="96" t="str">
        <f>IF('Gint Worksheet'!I79="","",'Gint Worksheet'!I79)</f>
        <v/>
      </c>
      <c r="M138" s="405"/>
      <c r="N138" s="96" t="str">
        <f>IF('Gint Worksheet'!K79="","",'Gint Worksheet'!K79)</f>
        <v/>
      </c>
      <c r="O138" s="405"/>
      <c r="P138" s="405"/>
      <c r="Q138" s="405"/>
      <c r="R138" s="404"/>
      <c r="S138" s="408"/>
    </row>
    <row r="139" spans="1:19" ht="19" customHeight="1" x14ac:dyDescent="0.25">
      <c r="A139" s="495" t="str">
        <f>IF('Gint Worksheet'!A80="","",'Gint Worksheet'!A80)</f>
        <v/>
      </c>
      <c r="B139" s="96" t="str">
        <f>IF('Gint Worksheet'!B80="","",'Gint Worksheet'!B80)</f>
        <v/>
      </c>
      <c r="C139" s="496" t="str">
        <f>IF('Gint Worksheet'!C80="","",'Gint Worksheet'!C80)</f>
        <v/>
      </c>
      <c r="D139" s="96" t="str">
        <f>IF('Gint Worksheet'!D80="","",'Gint Worksheet'!D80)</f>
        <v/>
      </c>
      <c r="E139" s="407"/>
      <c r="F139" s="96" t="str">
        <f>IF('Gint Worksheet'!E80="","",'Gint Worksheet'!E80)</f>
        <v/>
      </c>
      <c r="G139" s="407"/>
      <c r="H139" s="96" t="str">
        <f>IF('Gint Worksheet'!H80="","",'Gint Worksheet'!H80)</f>
        <v/>
      </c>
      <c r="I139" s="407"/>
      <c r="J139" s="96" t="str">
        <f>IF('Gint Worksheet'!J80="","",'Gint Worksheet'!J80)</f>
        <v/>
      </c>
      <c r="K139" s="407"/>
      <c r="L139" s="96" t="str">
        <f>IF('Gint Worksheet'!I80="","",'Gint Worksheet'!I80)</f>
        <v/>
      </c>
      <c r="M139" s="405"/>
      <c r="N139" s="96" t="str">
        <f>IF('Gint Worksheet'!K80="","",'Gint Worksheet'!K80)</f>
        <v/>
      </c>
      <c r="O139" s="405"/>
      <c r="P139" s="405"/>
      <c r="Q139" s="405"/>
      <c r="R139" s="404"/>
      <c r="S139" s="408"/>
    </row>
    <row r="140" spans="1:19" ht="19" customHeight="1" x14ac:dyDescent="0.25">
      <c r="A140" s="495" t="str">
        <f>IF('Gint Worksheet'!A81="","",'Gint Worksheet'!A81)</f>
        <v/>
      </c>
      <c r="B140" s="96" t="str">
        <f>IF('Gint Worksheet'!B81="","",'Gint Worksheet'!B81)</f>
        <v/>
      </c>
      <c r="C140" s="496" t="str">
        <f>IF('Gint Worksheet'!C81="","",'Gint Worksheet'!C81)</f>
        <v/>
      </c>
      <c r="D140" s="96" t="str">
        <f>IF('Gint Worksheet'!D81="","",'Gint Worksheet'!D81)</f>
        <v/>
      </c>
      <c r="E140" s="407"/>
      <c r="F140" s="96" t="str">
        <f>IF('Gint Worksheet'!E81="","",'Gint Worksheet'!E81)</f>
        <v/>
      </c>
      <c r="G140" s="407"/>
      <c r="H140" s="96" t="str">
        <f>IF('Gint Worksheet'!H81="","",'Gint Worksheet'!H81)</f>
        <v/>
      </c>
      <c r="I140" s="407"/>
      <c r="J140" s="96" t="str">
        <f>IF('Gint Worksheet'!J81="","",'Gint Worksheet'!J81)</f>
        <v/>
      </c>
      <c r="K140" s="407"/>
      <c r="L140" s="96" t="str">
        <f>IF('Gint Worksheet'!I81="","",'Gint Worksheet'!I81)</f>
        <v/>
      </c>
      <c r="M140" s="405"/>
      <c r="N140" s="96" t="str">
        <f>IF('Gint Worksheet'!K81="","",'Gint Worksheet'!K81)</f>
        <v/>
      </c>
      <c r="O140" s="405"/>
      <c r="P140" s="405"/>
      <c r="Q140" s="405"/>
      <c r="R140" s="404"/>
      <c r="S140" s="408"/>
    </row>
    <row r="141" spans="1:19" ht="19" customHeight="1" x14ac:dyDescent="0.25">
      <c r="A141" s="495" t="str">
        <f>IF('Gint Worksheet'!A82="","",'Gint Worksheet'!A82)</f>
        <v/>
      </c>
      <c r="B141" s="96" t="str">
        <f>IF('Gint Worksheet'!B82="","",'Gint Worksheet'!B82)</f>
        <v/>
      </c>
      <c r="C141" s="496" t="str">
        <f>IF('Gint Worksheet'!C82="","",'Gint Worksheet'!C82)</f>
        <v/>
      </c>
      <c r="D141" s="96" t="str">
        <f>IF('Gint Worksheet'!D82="","",'Gint Worksheet'!D82)</f>
        <v/>
      </c>
      <c r="E141" s="407"/>
      <c r="F141" s="96" t="str">
        <f>IF('Gint Worksheet'!E82="","",'Gint Worksheet'!E82)</f>
        <v/>
      </c>
      <c r="G141" s="407"/>
      <c r="H141" s="96" t="str">
        <f>IF('Gint Worksheet'!H82="","",'Gint Worksheet'!H82)</f>
        <v/>
      </c>
      <c r="I141" s="407"/>
      <c r="J141" s="96" t="str">
        <f>IF('Gint Worksheet'!J82="","",'Gint Worksheet'!J82)</f>
        <v/>
      </c>
      <c r="K141" s="407"/>
      <c r="L141" s="96" t="str">
        <f>IF('Gint Worksheet'!I82="","",'Gint Worksheet'!I82)</f>
        <v/>
      </c>
      <c r="M141" s="405"/>
      <c r="N141" s="96" t="str">
        <f>IF('Gint Worksheet'!K82="","",'Gint Worksheet'!K82)</f>
        <v/>
      </c>
      <c r="O141" s="405"/>
      <c r="P141" s="405"/>
      <c r="Q141" s="405"/>
      <c r="R141" s="404"/>
      <c r="S141" s="408"/>
    </row>
    <row r="142" spans="1:19" ht="19" customHeight="1" thickBot="1" x14ac:dyDescent="0.3">
      <c r="A142" s="495" t="str">
        <f>IF('Gint Worksheet'!A83="","",'Gint Worksheet'!A83)</f>
        <v/>
      </c>
      <c r="B142" s="96" t="str">
        <f>IF('Gint Worksheet'!B83="","",'Gint Worksheet'!B83)</f>
        <v/>
      </c>
      <c r="C142" s="496" t="str">
        <f>IF('Gint Worksheet'!C83="","",'Gint Worksheet'!C83)</f>
        <v/>
      </c>
      <c r="D142" s="96" t="str">
        <f>IF('Gint Worksheet'!D83="","",'Gint Worksheet'!D83)</f>
        <v/>
      </c>
      <c r="E142" s="407"/>
      <c r="F142" s="96" t="str">
        <f>IF('Gint Worksheet'!E83="","",'Gint Worksheet'!E83)</f>
        <v/>
      </c>
      <c r="G142" s="407"/>
      <c r="H142" s="96" t="str">
        <f>IF('Gint Worksheet'!H83="","",'Gint Worksheet'!H83)</f>
        <v/>
      </c>
      <c r="I142" s="407"/>
      <c r="J142" s="96" t="str">
        <f>IF('Gint Worksheet'!J83="","",'Gint Worksheet'!J83)</f>
        <v/>
      </c>
      <c r="K142" s="407"/>
      <c r="L142" s="96" t="str">
        <f>IF('Gint Worksheet'!I83="","",'Gint Worksheet'!I83)</f>
        <v/>
      </c>
      <c r="M142" s="405"/>
      <c r="N142" s="96" t="str">
        <f>IF('Gint Worksheet'!K83="","",'Gint Worksheet'!K83)</f>
        <v/>
      </c>
      <c r="O142" s="405"/>
      <c r="P142" s="405"/>
      <c r="Q142" s="405"/>
      <c r="R142" s="404"/>
      <c r="S142" s="408"/>
    </row>
    <row r="143" spans="1:19" ht="19" customHeight="1" x14ac:dyDescent="0.3">
      <c r="A143" s="83"/>
      <c r="B143" s="568" t="s">
        <v>225</v>
      </c>
      <c r="C143" s="569"/>
      <c r="D143" s="86">
        <f t="shared" ref="D143:S143" si="8">SUM(D128:D142)</f>
        <v>0</v>
      </c>
      <c r="E143" s="86">
        <f t="shared" si="8"/>
        <v>0</v>
      </c>
      <c r="F143" s="86">
        <f t="shared" si="8"/>
        <v>0</v>
      </c>
      <c r="G143" s="86">
        <f t="shared" si="8"/>
        <v>0</v>
      </c>
      <c r="H143" s="86">
        <f t="shared" si="8"/>
        <v>0</v>
      </c>
      <c r="I143" s="86">
        <f t="shared" si="8"/>
        <v>0</v>
      </c>
      <c r="J143" s="86">
        <f t="shared" si="8"/>
        <v>0</v>
      </c>
      <c r="K143" s="86">
        <f t="shared" si="8"/>
        <v>0</v>
      </c>
      <c r="L143" s="86">
        <f t="shared" si="8"/>
        <v>0</v>
      </c>
      <c r="M143" s="86">
        <f t="shared" si="8"/>
        <v>0</v>
      </c>
      <c r="N143" s="86">
        <f t="shared" si="8"/>
        <v>0</v>
      </c>
      <c r="O143" s="86">
        <f t="shared" si="8"/>
        <v>0</v>
      </c>
      <c r="P143" s="86">
        <f t="shared" si="8"/>
        <v>0</v>
      </c>
      <c r="Q143" s="86">
        <f t="shared" si="8"/>
        <v>0</v>
      </c>
      <c r="R143" s="86">
        <f t="shared" si="8"/>
        <v>0</v>
      </c>
      <c r="S143" s="328">
        <f t="shared" si="8"/>
        <v>0</v>
      </c>
    </row>
    <row r="144" spans="1:19" ht="19" customHeight="1" x14ac:dyDescent="0.3">
      <c r="A144" s="79"/>
      <c r="B144" s="570" t="s">
        <v>226</v>
      </c>
      <c r="C144" s="571"/>
      <c r="D144" s="267">
        <f>D27+D56+D85+D114+D143</f>
        <v>0</v>
      </c>
      <c r="E144" s="267">
        <f>E27+E56+E85+E114+E143</f>
        <v>0</v>
      </c>
      <c r="F144" s="267">
        <f t="shared" ref="F144:S144" si="9">F27+F56+F85+F114+F143</f>
        <v>0</v>
      </c>
      <c r="G144" s="267">
        <f t="shared" si="9"/>
        <v>0</v>
      </c>
      <c r="H144" s="267">
        <f t="shared" si="9"/>
        <v>0</v>
      </c>
      <c r="I144" s="267">
        <f t="shared" si="9"/>
        <v>0</v>
      </c>
      <c r="J144" s="267">
        <f t="shared" si="9"/>
        <v>0</v>
      </c>
      <c r="K144" s="267">
        <f t="shared" si="9"/>
        <v>0</v>
      </c>
      <c r="L144" s="267">
        <f t="shared" si="9"/>
        <v>0</v>
      </c>
      <c r="M144" s="267">
        <f t="shared" si="9"/>
        <v>0</v>
      </c>
      <c r="N144" s="267">
        <f t="shared" si="9"/>
        <v>0</v>
      </c>
      <c r="O144" s="267">
        <f t="shared" si="9"/>
        <v>0</v>
      </c>
      <c r="P144" s="267">
        <f t="shared" si="9"/>
        <v>0</v>
      </c>
      <c r="Q144" s="267">
        <f t="shared" si="9"/>
        <v>0</v>
      </c>
      <c r="R144" s="267">
        <f t="shared" si="9"/>
        <v>0</v>
      </c>
      <c r="S144" s="501">
        <f t="shared" si="9"/>
        <v>0</v>
      </c>
    </row>
    <row r="145" spans="1:19" ht="19" customHeight="1" thickBot="1" x14ac:dyDescent="0.35">
      <c r="A145" s="80"/>
      <c r="B145" s="572" t="s">
        <v>227</v>
      </c>
      <c r="C145" s="573"/>
      <c r="D145" s="81"/>
      <c r="E145" s="81"/>
      <c r="F145" s="76"/>
      <c r="G145" s="76"/>
      <c r="H145" s="76"/>
      <c r="I145" s="77"/>
      <c r="J145" s="76"/>
      <c r="K145" s="77"/>
      <c r="L145" s="76"/>
      <c r="M145" s="76"/>
      <c r="N145" s="76"/>
      <c r="O145" s="76"/>
      <c r="P145" s="76"/>
      <c r="Q145" s="77"/>
      <c r="R145" s="76"/>
      <c r="S145" s="499"/>
    </row>
    <row r="146" spans="1:19" ht="19" customHeight="1" x14ac:dyDescent="0.25"/>
    <row r="147" spans="1:19" ht="19" customHeight="1" x14ac:dyDescent="0.25"/>
    <row r="148" spans="1:19" ht="19" customHeight="1" x14ac:dyDescent="0.25"/>
    <row r="149" spans="1:19" ht="19" customHeight="1" x14ac:dyDescent="0.25"/>
    <row r="150" spans="1:19" ht="19" customHeight="1" x14ac:dyDescent="0.25"/>
    <row r="151" spans="1:19" ht="19" customHeight="1" x14ac:dyDescent="0.25"/>
    <row r="152" spans="1:19" ht="19" customHeight="1" x14ac:dyDescent="0.25"/>
    <row r="153" spans="1:19" ht="19" customHeight="1" x14ac:dyDescent="0.25"/>
    <row r="154" spans="1:19" ht="19" customHeight="1" x14ac:dyDescent="0.25"/>
    <row r="155" spans="1:19" ht="19" customHeight="1" x14ac:dyDescent="0.25"/>
    <row r="156" spans="1:19" ht="19" customHeight="1" x14ac:dyDescent="0.25"/>
    <row r="157" spans="1:19" ht="19" customHeight="1" x14ac:dyDescent="0.25"/>
    <row r="158" spans="1:19" ht="19" customHeight="1" x14ac:dyDescent="0.25"/>
    <row r="159" spans="1:19" ht="19" customHeight="1" x14ac:dyDescent="0.25"/>
    <row r="160" spans="1:19" ht="19" customHeight="1" x14ac:dyDescent="0.25"/>
    <row r="161" ht="19" customHeight="1" x14ac:dyDescent="0.25"/>
    <row r="162" ht="19" customHeight="1" x14ac:dyDescent="0.25"/>
    <row r="163" ht="19" customHeight="1" x14ac:dyDescent="0.25"/>
    <row r="164" ht="19" customHeight="1" x14ac:dyDescent="0.25"/>
    <row r="165" ht="19" customHeight="1" x14ac:dyDescent="0.25"/>
    <row r="166" ht="19" customHeight="1" x14ac:dyDescent="0.25"/>
    <row r="167" ht="19" customHeight="1" x14ac:dyDescent="0.25"/>
  </sheetData>
  <sheetProtection sheet="1" objects="1" scenarios="1"/>
  <mergeCells count="90">
    <mergeCell ref="O66:P66"/>
    <mergeCell ref="R66:S66"/>
    <mergeCell ref="B68:B69"/>
    <mergeCell ref="B85:C85"/>
    <mergeCell ref="B86:C86"/>
    <mergeCell ref="B87:C87"/>
    <mergeCell ref="B115:C115"/>
    <mergeCell ref="B116:C116"/>
    <mergeCell ref="A59:Q59"/>
    <mergeCell ref="R59:S59"/>
    <mergeCell ref="A60:Q60"/>
    <mergeCell ref="R60:S60"/>
    <mergeCell ref="A61:S61"/>
    <mergeCell ref="A63:S63"/>
    <mergeCell ref="C65:F65"/>
    <mergeCell ref="G65:I65"/>
    <mergeCell ref="H95:I95"/>
    <mergeCell ref="L95:M95"/>
    <mergeCell ref="O95:P95"/>
    <mergeCell ref="R95:S95"/>
    <mergeCell ref="B97:B98"/>
    <mergeCell ref="B114:C114"/>
    <mergeCell ref="A90:S90"/>
    <mergeCell ref="A92:S92"/>
    <mergeCell ref="C94:F94"/>
    <mergeCell ref="G94:I94"/>
    <mergeCell ref="R94:S94"/>
    <mergeCell ref="J94:Q94"/>
    <mergeCell ref="R7:S7"/>
    <mergeCell ref="A30:Q30"/>
    <mergeCell ref="R30:S30"/>
    <mergeCell ref="R1:S1"/>
    <mergeCell ref="R2:S2"/>
    <mergeCell ref="A1:Q1"/>
    <mergeCell ref="A2:Q2"/>
    <mergeCell ref="J7:Q7"/>
    <mergeCell ref="A5:S5"/>
    <mergeCell ref="A3:S3"/>
    <mergeCell ref="B29:C29"/>
    <mergeCell ref="C7:F7"/>
    <mergeCell ref="G7:I7"/>
    <mergeCell ref="A31:Q31"/>
    <mergeCell ref="R31:S31"/>
    <mergeCell ref="R8:S8"/>
    <mergeCell ref="H8:I8"/>
    <mergeCell ref="L8:M8"/>
    <mergeCell ref="O8:P8"/>
    <mergeCell ref="B27:C27"/>
    <mergeCell ref="B28:C28"/>
    <mergeCell ref="B10:B11"/>
    <mergeCell ref="H37:I37"/>
    <mergeCell ref="L37:M37"/>
    <mergeCell ref="O37:P37"/>
    <mergeCell ref="R37:S37"/>
    <mergeCell ref="A32:S32"/>
    <mergeCell ref="A34:S34"/>
    <mergeCell ref="C36:F36"/>
    <mergeCell ref="G36:I36"/>
    <mergeCell ref="R36:S36"/>
    <mergeCell ref="J36:Q36"/>
    <mergeCell ref="A117:Q117"/>
    <mergeCell ref="R117:S117"/>
    <mergeCell ref="A118:Q118"/>
    <mergeCell ref="R118:S118"/>
    <mergeCell ref="B39:B40"/>
    <mergeCell ref="B56:C56"/>
    <mergeCell ref="B57:C57"/>
    <mergeCell ref="B58:C58"/>
    <mergeCell ref="A89:Q89"/>
    <mergeCell ref="R89:S89"/>
    <mergeCell ref="A88:Q88"/>
    <mergeCell ref="R88:S88"/>
    <mergeCell ref="R65:S65"/>
    <mergeCell ref="J65:Q65"/>
    <mergeCell ref="H66:I66"/>
    <mergeCell ref="L66:M66"/>
    <mergeCell ref="O124:P124"/>
    <mergeCell ref="R124:S124"/>
    <mergeCell ref="A119:S119"/>
    <mergeCell ref="A121:S121"/>
    <mergeCell ref="C123:F123"/>
    <mergeCell ref="G123:I123"/>
    <mergeCell ref="R123:S123"/>
    <mergeCell ref="J123:Q123"/>
    <mergeCell ref="L124:M124"/>
    <mergeCell ref="B126:B127"/>
    <mergeCell ref="B143:C143"/>
    <mergeCell ref="B144:C144"/>
    <mergeCell ref="B145:C145"/>
    <mergeCell ref="H124:I124"/>
  </mergeCells>
  <phoneticPr fontId="2" type="noConversion"/>
  <conditionalFormatting sqref="D27:S28 D56:S56 D85:S85 D114:S114 D143:S144">
    <cfRule type="cellIs" dxfId="7" priority="1" stopIfTrue="1" operator="equal">
      <formula>0</formula>
    </cfRule>
  </conditionalFormatting>
  <pageMargins left="0" right="0" top="0.5" bottom="0" header="0.5" footer="0.5"/>
  <pageSetup orientation="landscape" r:id="rId1"/>
  <headerFooter alignWithMargins="0"/>
  <rowBreaks count="2" manualBreakCount="2">
    <brk id="29" max="18" man="1"/>
    <brk id="116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T146"/>
  <sheetViews>
    <sheetView zoomScaleNormal="100" workbookViewId="0">
      <selection activeCell="AC14" sqref="AB14:AC14"/>
    </sheetView>
  </sheetViews>
  <sheetFormatPr defaultColWidth="9.1796875" defaultRowHeight="12.5" x14ac:dyDescent="0.25"/>
  <cols>
    <col min="1" max="1" width="5.26953125" style="20" customWidth="1"/>
    <col min="2" max="2" width="9.7265625" style="20" customWidth="1"/>
    <col min="3" max="3" width="5.7265625" style="20" customWidth="1"/>
    <col min="4" max="20" width="6.453125" style="20" customWidth="1"/>
    <col min="21" max="16384" width="9.1796875" style="20"/>
  </cols>
  <sheetData>
    <row r="1" spans="1:20" ht="12.75" customHeight="1" x14ac:dyDescent="0.25">
      <c r="A1" s="589" t="s">
        <v>360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4" t="s">
        <v>197</v>
      </c>
      <c r="T1" s="594"/>
    </row>
    <row r="2" spans="1:20" ht="12.75" customHeight="1" x14ac:dyDescent="0.25">
      <c r="A2" s="583" t="s">
        <v>361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95" t="s">
        <v>198</v>
      </c>
      <c r="T2" s="596"/>
    </row>
    <row r="3" spans="1:20" ht="12.75" customHeight="1" x14ac:dyDescent="0.25">
      <c r="A3" s="576" t="s">
        <v>357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</row>
    <row r="4" spans="1:20" ht="12.75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5" spans="1:20" ht="12.75" customHeight="1" x14ac:dyDescent="0.3">
      <c r="A5" s="7"/>
      <c r="B5" s="8"/>
      <c r="C5" s="8"/>
      <c r="D5" s="9"/>
      <c r="E5" s="8"/>
      <c r="F5" s="8"/>
      <c r="G5" s="8"/>
      <c r="H5" s="21"/>
      <c r="I5" s="21"/>
      <c r="J5" s="22"/>
      <c r="K5" s="15"/>
      <c r="L5" s="15"/>
      <c r="M5" s="14"/>
      <c r="N5" s="15"/>
      <c r="O5" s="15"/>
      <c r="P5" s="8"/>
      <c r="Q5" s="8"/>
      <c r="R5" s="8"/>
      <c r="S5" s="9"/>
      <c r="T5" s="8"/>
    </row>
    <row r="6" spans="1:20" ht="14.25" customHeight="1" x14ac:dyDescent="0.35">
      <c r="A6" s="577" t="s">
        <v>228</v>
      </c>
      <c r="B6" s="577"/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</row>
    <row r="7" spans="1:20" ht="6.75" customHeight="1" x14ac:dyDescent="0.3">
      <c r="A7" s="7"/>
      <c r="B7" s="8"/>
      <c r="C7" s="8"/>
      <c r="D7" s="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/>
      <c r="T7" s="9"/>
    </row>
    <row r="8" spans="1:20" ht="13" x14ac:dyDescent="0.3">
      <c r="A8" s="11"/>
      <c r="B8" s="12" t="s">
        <v>200</v>
      </c>
      <c r="C8" s="574">
        <f>'TC 66-204 page 1'!C7:F7</f>
        <v>0</v>
      </c>
      <c r="D8" s="574"/>
      <c r="E8" s="574"/>
      <c r="F8" s="574"/>
      <c r="G8" s="8"/>
      <c r="H8" s="8"/>
      <c r="I8" s="8"/>
      <c r="J8" s="9"/>
      <c r="K8" s="9"/>
      <c r="L8" s="12" t="s">
        <v>205</v>
      </c>
      <c r="M8" s="187">
        <f>'Rate Classifications'!J4</f>
        <v>0</v>
      </c>
      <c r="N8" s="187"/>
      <c r="O8" s="29"/>
      <c r="P8" s="23"/>
      <c r="Q8" s="9"/>
      <c r="R8" s="593" t="s">
        <v>682</v>
      </c>
      <c r="S8" s="593"/>
      <c r="T8" s="593"/>
    </row>
    <row r="9" spans="1:20" ht="6.75" customHeight="1" thickBot="1" x14ac:dyDescent="0.35">
      <c r="A9" s="7"/>
      <c r="B9" s="24"/>
      <c r="C9" s="8"/>
      <c r="D9" s="9"/>
      <c r="E9" s="8"/>
      <c r="F9" s="8"/>
      <c r="G9" s="8"/>
      <c r="H9" s="8"/>
      <c r="I9" s="8"/>
      <c r="J9" s="8"/>
      <c r="K9" s="8"/>
      <c r="L9" s="25"/>
      <c r="M9" s="23"/>
      <c r="N9" s="9"/>
      <c r="O9" s="8"/>
      <c r="P9" s="8"/>
      <c r="Q9" s="8"/>
      <c r="R9" s="8"/>
      <c r="S9" s="9"/>
      <c r="T9" s="9"/>
    </row>
    <row r="10" spans="1:20" ht="17.25" customHeight="1" x14ac:dyDescent="0.3">
      <c r="A10" s="5"/>
      <c r="B10" s="59"/>
      <c r="C10" s="3"/>
      <c r="D10" s="263">
        <v>17</v>
      </c>
      <c r="E10" s="263">
        <v>18</v>
      </c>
      <c r="F10" s="264">
        <v>19</v>
      </c>
      <c r="G10" s="264">
        <v>20</v>
      </c>
      <c r="H10" s="264">
        <v>21</v>
      </c>
      <c r="I10" s="264">
        <v>22</v>
      </c>
      <c r="J10" s="264">
        <v>23</v>
      </c>
      <c r="K10" s="264">
        <v>24</v>
      </c>
      <c r="L10" s="264">
        <v>25</v>
      </c>
      <c r="M10" s="264">
        <v>26</v>
      </c>
      <c r="N10" s="264">
        <v>27</v>
      </c>
      <c r="O10" s="264">
        <v>28</v>
      </c>
      <c r="P10" s="264">
        <v>29</v>
      </c>
      <c r="Q10" s="264">
        <v>30</v>
      </c>
      <c r="R10" s="264">
        <v>31</v>
      </c>
      <c r="S10" s="264">
        <v>32</v>
      </c>
      <c r="T10" s="262">
        <v>33</v>
      </c>
    </row>
    <row r="11" spans="1:20" ht="120.75" customHeight="1" x14ac:dyDescent="0.25">
      <c r="A11" s="6" t="s">
        <v>206</v>
      </c>
      <c r="B11" s="26" t="s">
        <v>207</v>
      </c>
      <c r="C11" s="4" t="s">
        <v>208</v>
      </c>
      <c r="D11" s="82" t="s">
        <v>231</v>
      </c>
      <c r="E11" s="70" t="s">
        <v>214</v>
      </c>
      <c r="F11" s="27" t="s">
        <v>213</v>
      </c>
      <c r="G11" s="58" t="s">
        <v>233</v>
      </c>
      <c r="H11" s="27" t="s">
        <v>379</v>
      </c>
      <c r="I11" s="27" t="s">
        <v>338</v>
      </c>
      <c r="J11" s="27" t="s">
        <v>232</v>
      </c>
      <c r="K11" s="28" t="s">
        <v>234</v>
      </c>
      <c r="L11" s="27" t="s">
        <v>235</v>
      </c>
      <c r="M11" s="27" t="s">
        <v>236</v>
      </c>
      <c r="N11" s="27" t="s">
        <v>237</v>
      </c>
      <c r="O11" s="27" t="s">
        <v>238</v>
      </c>
      <c r="P11" s="27" t="s">
        <v>240</v>
      </c>
      <c r="Q11" s="27" t="s">
        <v>239</v>
      </c>
      <c r="R11" s="27" t="s">
        <v>243</v>
      </c>
      <c r="S11" s="27" t="s">
        <v>241</v>
      </c>
      <c r="T11" s="109" t="s">
        <v>242</v>
      </c>
    </row>
    <row r="12" spans="1:20" ht="18.75" customHeight="1" x14ac:dyDescent="0.25">
      <c r="A12" s="95" t="str">
        <f>'TC 66-204 page 1'!A12</f>
        <v/>
      </c>
      <c r="B12" s="96" t="str">
        <f>'TC 66-204 page 1'!B12</f>
        <v/>
      </c>
      <c r="C12" s="96" t="str">
        <f>'TC 66-204 page 1'!C12</f>
        <v/>
      </c>
      <c r="D12" s="96" t="str">
        <f>IF('Gint Worksheet'!M9="","",'Gint Worksheet'!M9)</f>
        <v/>
      </c>
      <c r="E12" s="96" t="str">
        <f>IF('Gint Worksheet'!G9="","",'Gint Worksheet'!G9)</f>
        <v/>
      </c>
      <c r="F12" s="404"/>
      <c r="G12" s="405"/>
      <c r="H12" s="96" t="str">
        <f>IF(B12="","",1)</f>
        <v/>
      </c>
      <c r="I12" s="405"/>
      <c r="J12" s="405"/>
      <c r="K12" s="407"/>
      <c r="L12" s="405"/>
      <c r="M12" s="407"/>
      <c r="N12" s="405"/>
      <c r="O12" s="405"/>
      <c r="P12" s="405"/>
      <c r="Q12" s="405"/>
      <c r="R12" s="405"/>
      <c r="S12" s="405"/>
      <c r="T12" s="408"/>
    </row>
    <row r="13" spans="1:20" ht="18.75" customHeight="1" x14ac:dyDescent="0.25">
      <c r="A13" s="95" t="str">
        <f>'TC 66-204 page 1'!A13</f>
        <v/>
      </c>
      <c r="B13" s="96" t="str">
        <f>'TC 66-204 page 1'!B13</f>
        <v/>
      </c>
      <c r="C13" s="96" t="str">
        <f>'TC 66-204 page 1'!C13</f>
        <v/>
      </c>
      <c r="D13" s="96" t="str">
        <f>IF('Gint Worksheet'!M10="","",'Gint Worksheet'!M10)</f>
        <v/>
      </c>
      <c r="E13" s="91" t="str">
        <f>IF('Gint Worksheet'!G10="","",'Gint Worksheet'!G10)</f>
        <v/>
      </c>
      <c r="F13" s="405"/>
      <c r="G13" s="405"/>
      <c r="H13" s="96" t="str">
        <f t="shared" ref="H13:H26" si="0">IF(B13="","",1)</f>
        <v/>
      </c>
      <c r="I13" s="405"/>
      <c r="J13" s="405"/>
      <c r="K13" s="407"/>
      <c r="L13" s="405"/>
      <c r="M13" s="407"/>
      <c r="N13" s="405"/>
      <c r="O13" s="409"/>
      <c r="P13" s="405"/>
      <c r="Q13" s="405"/>
      <c r="R13" s="410"/>
      <c r="S13" s="405"/>
      <c r="T13" s="408"/>
    </row>
    <row r="14" spans="1:20" ht="18.75" customHeight="1" x14ac:dyDescent="0.25">
      <c r="A14" s="95" t="str">
        <f>'TC 66-204 page 1'!A14</f>
        <v/>
      </c>
      <c r="B14" s="96" t="str">
        <f>'TC 66-204 page 1'!B14</f>
        <v/>
      </c>
      <c r="C14" s="90" t="str">
        <f>'TC 66-204 page 1'!C14</f>
        <v/>
      </c>
      <c r="D14" s="96" t="str">
        <f>IF('Gint Worksheet'!M11="","",'Gint Worksheet'!M11)</f>
        <v/>
      </c>
      <c r="E14" s="91" t="str">
        <f>IF('Gint Worksheet'!G11="","",'Gint Worksheet'!G11)</f>
        <v/>
      </c>
      <c r="F14" s="405"/>
      <c r="G14" s="405"/>
      <c r="H14" s="96" t="str">
        <f t="shared" si="0"/>
        <v/>
      </c>
      <c r="I14" s="405"/>
      <c r="J14" s="405"/>
      <c r="K14" s="407"/>
      <c r="L14" s="405"/>
      <c r="M14" s="407"/>
      <c r="N14" s="405"/>
      <c r="O14" s="405"/>
      <c r="P14" s="405"/>
      <c r="Q14" s="405"/>
      <c r="R14" s="405"/>
      <c r="S14" s="405"/>
      <c r="T14" s="408"/>
    </row>
    <row r="15" spans="1:20" ht="18.75" customHeight="1" x14ac:dyDescent="0.25">
      <c r="A15" s="95" t="str">
        <f>'TC 66-204 page 1'!A15</f>
        <v/>
      </c>
      <c r="B15" s="96" t="str">
        <f>'TC 66-204 page 1'!B15</f>
        <v/>
      </c>
      <c r="C15" s="90" t="str">
        <f>'TC 66-204 page 1'!C15</f>
        <v/>
      </c>
      <c r="D15" s="96" t="str">
        <f>IF('Gint Worksheet'!M12="","",'Gint Worksheet'!M12)</f>
        <v/>
      </c>
      <c r="E15" s="91" t="str">
        <f>IF('Gint Worksheet'!G12="","",'Gint Worksheet'!G12)</f>
        <v/>
      </c>
      <c r="F15" s="405"/>
      <c r="G15" s="405"/>
      <c r="H15" s="96" t="str">
        <f t="shared" si="0"/>
        <v/>
      </c>
      <c r="I15" s="405"/>
      <c r="J15" s="405"/>
      <c r="K15" s="407"/>
      <c r="L15" s="405"/>
      <c r="M15" s="407"/>
      <c r="N15" s="405"/>
      <c r="O15" s="405"/>
      <c r="P15" s="405"/>
      <c r="Q15" s="405"/>
      <c r="R15" s="410"/>
      <c r="S15" s="405"/>
      <c r="T15" s="408"/>
    </row>
    <row r="16" spans="1:20" ht="18.75" customHeight="1" x14ac:dyDescent="0.25">
      <c r="A16" s="95" t="str">
        <f>'TC 66-204 page 1'!A16</f>
        <v/>
      </c>
      <c r="B16" s="96" t="str">
        <f>'TC 66-204 page 1'!B16</f>
        <v/>
      </c>
      <c r="C16" s="90" t="str">
        <f>'TC 66-204 page 1'!C16</f>
        <v/>
      </c>
      <c r="D16" s="96" t="str">
        <f>IF('Gint Worksheet'!M13="","",'Gint Worksheet'!M13)</f>
        <v/>
      </c>
      <c r="E16" s="91" t="str">
        <f>IF('Gint Worksheet'!G13="","",'Gint Worksheet'!G13)</f>
        <v/>
      </c>
      <c r="F16" s="405"/>
      <c r="G16" s="405"/>
      <c r="H16" s="96" t="str">
        <f t="shared" si="0"/>
        <v/>
      </c>
      <c r="I16" s="405"/>
      <c r="J16" s="405"/>
      <c r="K16" s="407"/>
      <c r="L16" s="405"/>
      <c r="M16" s="407"/>
      <c r="N16" s="405"/>
      <c r="O16" s="405"/>
      <c r="P16" s="405"/>
      <c r="Q16" s="405"/>
      <c r="R16" s="405"/>
      <c r="S16" s="405"/>
      <c r="T16" s="408"/>
    </row>
    <row r="17" spans="1:20" ht="18.75" customHeight="1" x14ac:dyDescent="0.25">
      <c r="A17" s="95" t="str">
        <f>'TC 66-204 page 1'!A17</f>
        <v/>
      </c>
      <c r="B17" s="96" t="str">
        <f>'TC 66-204 page 1'!B17</f>
        <v/>
      </c>
      <c r="C17" s="90" t="str">
        <f>'TC 66-204 page 1'!C17</f>
        <v/>
      </c>
      <c r="D17" s="96" t="str">
        <f>IF('Gint Worksheet'!M14="","",'Gint Worksheet'!M14)</f>
        <v/>
      </c>
      <c r="E17" s="91" t="str">
        <f>IF('Gint Worksheet'!G14="","",'Gint Worksheet'!G14)</f>
        <v/>
      </c>
      <c r="F17" s="405"/>
      <c r="G17" s="405"/>
      <c r="H17" s="96" t="str">
        <f t="shared" si="0"/>
        <v/>
      </c>
      <c r="I17" s="405"/>
      <c r="J17" s="405"/>
      <c r="K17" s="407"/>
      <c r="L17" s="405"/>
      <c r="M17" s="407"/>
      <c r="N17" s="405"/>
      <c r="O17" s="405"/>
      <c r="P17" s="405"/>
      <c r="Q17" s="405"/>
      <c r="R17" s="410"/>
      <c r="S17" s="405"/>
      <c r="T17" s="408"/>
    </row>
    <row r="18" spans="1:20" ht="18.75" customHeight="1" x14ac:dyDescent="0.25">
      <c r="A18" s="95" t="str">
        <f>'TC 66-204 page 1'!A18</f>
        <v/>
      </c>
      <c r="B18" s="96" t="str">
        <f>'TC 66-204 page 1'!B18</f>
        <v/>
      </c>
      <c r="C18" s="90" t="str">
        <f>'TC 66-204 page 1'!C18</f>
        <v/>
      </c>
      <c r="D18" s="96" t="str">
        <f>IF('Gint Worksheet'!M15="","",'Gint Worksheet'!M15)</f>
        <v/>
      </c>
      <c r="E18" s="91" t="str">
        <f>IF('Gint Worksheet'!G15="","",'Gint Worksheet'!G15)</f>
        <v/>
      </c>
      <c r="F18" s="405"/>
      <c r="G18" s="405"/>
      <c r="H18" s="96" t="str">
        <f t="shared" si="0"/>
        <v/>
      </c>
      <c r="I18" s="405"/>
      <c r="J18" s="405"/>
      <c r="K18" s="407"/>
      <c r="L18" s="405"/>
      <c r="M18" s="407"/>
      <c r="N18" s="405"/>
      <c r="O18" s="405"/>
      <c r="P18" s="405"/>
      <c r="Q18" s="405"/>
      <c r="R18" s="405"/>
      <c r="S18" s="405"/>
      <c r="T18" s="408"/>
    </row>
    <row r="19" spans="1:20" ht="18.75" customHeight="1" x14ac:dyDescent="0.25">
      <c r="A19" s="95" t="str">
        <f>'TC 66-204 page 1'!A19</f>
        <v/>
      </c>
      <c r="B19" s="96" t="str">
        <f>'TC 66-204 page 1'!B19</f>
        <v/>
      </c>
      <c r="C19" s="90" t="str">
        <f>'TC 66-204 page 1'!C19</f>
        <v/>
      </c>
      <c r="D19" s="96" t="str">
        <f>IF('Gint Worksheet'!M16="","",'Gint Worksheet'!M16)</f>
        <v/>
      </c>
      <c r="E19" s="91" t="str">
        <f>IF('Gint Worksheet'!G16="","",'Gint Worksheet'!G16)</f>
        <v/>
      </c>
      <c r="F19" s="405"/>
      <c r="G19" s="405"/>
      <c r="H19" s="96" t="str">
        <f t="shared" si="0"/>
        <v/>
      </c>
      <c r="I19" s="405"/>
      <c r="J19" s="405"/>
      <c r="K19" s="407"/>
      <c r="L19" s="405"/>
      <c r="M19" s="407"/>
      <c r="N19" s="405"/>
      <c r="O19" s="405"/>
      <c r="P19" s="405"/>
      <c r="Q19" s="405"/>
      <c r="R19" s="405"/>
      <c r="S19" s="405"/>
      <c r="T19" s="408"/>
    </row>
    <row r="20" spans="1:20" ht="18.75" customHeight="1" x14ac:dyDescent="0.25">
      <c r="A20" s="95" t="str">
        <f>'TC 66-204 page 1'!A20</f>
        <v/>
      </c>
      <c r="B20" s="96" t="str">
        <f>'TC 66-204 page 1'!B20</f>
        <v/>
      </c>
      <c r="C20" s="90" t="str">
        <f>'TC 66-204 page 1'!C20</f>
        <v/>
      </c>
      <c r="D20" s="96" t="str">
        <f>IF('Gint Worksheet'!M17="","",'Gint Worksheet'!M17)</f>
        <v/>
      </c>
      <c r="E20" s="91" t="str">
        <f>IF('Gint Worksheet'!G17="","",'Gint Worksheet'!G17)</f>
        <v/>
      </c>
      <c r="F20" s="405"/>
      <c r="G20" s="405"/>
      <c r="H20" s="96" t="str">
        <f t="shared" si="0"/>
        <v/>
      </c>
      <c r="I20" s="405"/>
      <c r="J20" s="405"/>
      <c r="K20" s="405"/>
      <c r="L20" s="411"/>
      <c r="M20" s="407"/>
      <c r="N20" s="405"/>
      <c r="O20" s="412"/>
      <c r="P20" s="412"/>
      <c r="Q20" s="405"/>
      <c r="R20" s="405"/>
      <c r="S20" s="405"/>
      <c r="T20" s="408"/>
    </row>
    <row r="21" spans="1:20" ht="18.75" customHeight="1" x14ac:dyDescent="0.25">
      <c r="A21" s="95" t="str">
        <f>'TC 66-204 page 1'!A21</f>
        <v/>
      </c>
      <c r="B21" s="96" t="str">
        <f>'TC 66-204 page 1'!B21</f>
        <v/>
      </c>
      <c r="C21" s="90" t="str">
        <f>'TC 66-204 page 1'!C21</f>
        <v/>
      </c>
      <c r="D21" s="96" t="str">
        <f>IF('Gint Worksheet'!M18="","",'Gint Worksheet'!M18)</f>
        <v/>
      </c>
      <c r="E21" s="91" t="str">
        <f>IF('Gint Worksheet'!G18="","",'Gint Worksheet'!G18)</f>
        <v/>
      </c>
      <c r="F21" s="405"/>
      <c r="G21" s="405"/>
      <c r="H21" s="96" t="str">
        <f t="shared" si="0"/>
        <v/>
      </c>
      <c r="I21" s="405"/>
      <c r="J21" s="405"/>
      <c r="K21" s="407"/>
      <c r="L21" s="405"/>
      <c r="M21" s="407"/>
      <c r="N21" s="405"/>
      <c r="O21" s="405"/>
      <c r="P21" s="405"/>
      <c r="Q21" s="405"/>
      <c r="R21" s="405"/>
      <c r="S21" s="405"/>
      <c r="T21" s="408"/>
    </row>
    <row r="22" spans="1:20" ht="18.75" customHeight="1" x14ac:dyDescent="0.25">
      <c r="A22" s="95" t="str">
        <f>'TC 66-204 page 1'!A22</f>
        <v/>
      </c>
      <c r="B22" s="96" t="str">
        <f>'TC 66-204 page 1'!B22</f>
        <v/>
      </c>
      <c r="C22" s="90" t="str">
        <f>'TC 66-204 page 1'!C22</f>
        <v/>
      </c>
      <c r="D22" s="96" t="str">
        <f>IF('Gint Worksheet'!M19="","",'Gint Worksheet'!M19)</f>
        <v/>
      </c>
      <c r="E22" s="107" t="str">
        <f>IF('Gint Worksheet'!G19="","",'Gint Worksheet'!G19)</f>
        <v/>
      </c>
      <c r="F22" s="406"/>
      <c r="G22" s="405"/>
      <c r="H22" s="98" t="str">
        <f t="shared" si="0"/>
        <v/>
      </c>
      <c r="I22" s="405"/>
      <c r="J22" s="406"/>
      <c r="K22" s="413"/>
      <c r="L22" s="406"/>
      <c r="M22" s="413"/>
      <c r="N22" s="406"/>
      <c r="O22" s="406"/>
      <c r="P22" s="405"/>
      <c r="Q22" s="406"/>
      <c r="R22" s="406"/>
      <c r="S22" s="405"/>
      <c r="T22" s="408"/>
    </row>
    <row r="23" spans="1:20" ht="18.75" customHeight="1" x14ac:dyDescent="0.25">
      <c r="A23" s="95" t="str">
        <f>'TC 66-204 page 1'!A23</f>
        <v/>
      </c>
      <c r="B23" s="96" t="str">
        <f>'TC 66-204 page 1'!B23</f>
        <v/>
      </c>
      <c r="C23" s="90" t="str">
        <f>'TC 66-204 page 1'!C23</f>
        <v/>
      </c>
      <c r="D23" s="96" t="str">
        <f>IF('Gint Worksheet'!M20="","",'Gint Worksheet'!M20)</f>
        <v/>
      </c>
      <c r="E23" s="107" t="str">
        <f>IF('Gint Worksheet'!G20="","",'Gint Worksheet'!G20)</f>
        <v/>
      </c>
      <c r="F23" s="406"/>
      <c r="G23" s="405"/>
      <c r="H23" s="98" t="str">
        <f t="shared" si="0"/>
        <v/>
      </c>
      <c r="I23" s="405"/>
      <c r="J23" s="406"/>
      <c r="K23" s="413"/>
      <c r="L23" s="406"/>
      <c r="M23" s="413"/>
      <c r="N23" s="406"/>
      <c r="O23" s="406"/>
      <c r="P23" s="412"/>
      <c r="Q23" s="405"/>
      <c r="R23" s="405"/>
      <c r="S23" s="405"/>
      <c r="T23" s="408"/>
    </row>
    <row r="24" spans="1:20" ht="18.75" customHeight="1" x14ac:dyDescent="0.25">
      <c r="A24" s="95" t="str">
        <f>'TC 66-204 page 1'!A24</f>
        <v/>
      </c>
      <c r="B24" s="96" t="str">
        <f>'TC 66-204 page 1'!B24</f>
        <v/>
      </c>
      <c r="C24" s="90" t="str">
        <f>'TC 66-204 page 1'!C24</f>
        <v/>
      </c>
      <c r="D24" s="96" t="str">
        <f>IF('Gint Worksheet'!M21="","",'Gint Worksheet'!M21)</f>
        <v/>
      </c>
      <c r="E24" s="107" t="str">
        <f>IF('Gint Worksheet'!G21="","",'Gint Worksheet'!G21)</f>
        <v/>
      </c>
      <c r="F24" s="406"/>
      <c r="G24" s="405"/>
      <c r="H24" s="98" t="str">
        <f t="shared" si="0"/>
        <v/>
      </c>
      <c r="I24" s="405"/>
      <c r="J24" s="406"/>
      <c r="K24" s="413"/>
      <c r="L24" s="406"/>
      <c r="M24" s="413"/>
      <c r="N24" s="406"/>
      <c r="O24" s="406"/>
      <c r="P24" s="406"/>
      <c r="Q24" s="406"/>
      <c r="R24" s="406"/>
      <c r="S24" s="405"/>
      <c r="T24" s="408"/>
    </row>
    <row r="25" spans="1:20" ht="18.75" customHeight="1" x14ac:dyDescent="0.25">
      <c r="A25" s="95" t="str">
        <f>'TC 66-204 page 1'!A25</f>
        <v/>
      </c>
      <c r="B25" s="96" t="str">
        <f>'TC 66-204 page 1'!B25</f>
        <v/>
      </c>
      <c r="C25" s="90" t="str">
        <f>'TC 66-204 page 1'!C25</f>
        <v/>
      </c>
      <c r="D25" s="96" t="str">
        <f>IF('Gint Worksheet'!M22="","",'Gint Worksheet'!M22)</f>
        <v/>
      </c>
      <c r="E25" s="107" t="str">
        <f>IF('Gint Worksheet'!G22="","",'Gint Worksheet'!G22)</f>
        <v/>
      </c>
      <c r="F25" s="406"/>
      <c r="G25" s="405"/>
      <c r="H25" s="98" t="str">
        <f t="shared" si="0"/>
        <v/>
      </c>
      <c r="I25" s="405"/>
      <c r="J25" s="406"/>
      <c r="K25" s="413"/>
      <c r="L25" s="406"/>
      <c r="M25" s="413"/>
      <c r="N25" s="406"/>
      <c r="O25" s="406"/>
      <c r="P25" s="406"/>
      <c r="Q25" s="406"/>
      <c r="R25" s="406"/>
      <c r="S25" s="405"/>
      <c r="T25" s="408"/>
    </row>
    <row r="26" spans="1:20" ht="18.75" customHeight="1" thickBot="1" x14ac:dyDescent="0.3">
      <c r="A26" s="95" t="str">
        <f>'TC 66-204 page 1'!A26</f>
        <v/>
      </c>
      <c r="B26" s="96" t="str">
        <f>'TC 66-204 page 1'!B26</f>
        <v/>
      </c>
      <c r="C26" s="90" t="str">
        <f>'TC 66-204 page 1'!C26</f>
        <v/>
      </c>
      <c r="D26" s="96" t="str">
        <f>IF('Gint Worksheet'!M23="","",'Gint Worksheet'!M23)</f>
        <v/>
      </c>
      <c r="E26" s="107" t="str">
        <f>IF('Gint Worksheet'!G23="","",'Gint Worksheet'!G23)</f>
        <v/>
      </c>
      <c r="F26" s="406"/>
      <c r="G26" s="405"/>
      <c r="H26" s="98" t="str">
        <f t="shared" si="0"/>
        <v/>
      </c>
      <c r="I26" s="405"/>
      <c r="J26" s="406"/>
      <c r="K26" s="413"/>
      <c r="L26" s="406"/>
      <c r="M26" s="413"/>
      <c r="N26" s="406"/>
      <c r="O26" s="406"/>
      <c r="P26" s="406"/>
      <c r="Q26" s="406"/>
      <c r="R26" s="406"/>
      <c r="S26" s="405"/>
      <c r="T26" s="408"/>
    </row>
    <row r="27" spans="1:20" ht="18.75" customHeight="1" x14ac:dyDescent="0.3">
      <c r="A27" s="83"/>
      <c r="B27" s="568" t="s">
        <v>225</v>
      </c>
      <c r="C27" s="569"/>
      <c r="D27" s="86">
        <f t="shared" ref="D27:T27" si="1">SUM(D12:D26)</f>
        <v>0</v>
      </c>
      <c r="E27" s="86">
        <f t="shared" si="1"/>
        <v>0</v>
      </c>
      <c r="F27" s="86">
        <f t="shared" si="1"/>
        <v>0</v>
      </c>
      <c r="G27" s="86">
        <f t="shared" si="1"/>
        <v>0</v>
      </c>
      <c r="H27" s="86">
        <f t="shared" si="1"/>
        <v>0</v>
      </c>
      <c r="I27" s="86">
        <f t="shared" si="1"/>
        <v>0</v>
      </c>
      <c r="J27" s="86">
        <f t="shared" si="1"/>
        <v>0</v>
      </c>
      <c r="K27" s="86">
        <f t="shared" si="1"/>
        <v>0</v>
      </c>
      <c r="L27" s="86">
        <f t="shared" si="1"/>
        <v>0</v>
      </c>
      <c r="M27" s="86">
        <f t="shared" si="1"/>
        <v>0</v>
      </c>
      <c r="N27" s="86">
        <f t="shared" si="1"/>
        <v>0</v>
      </c>
      <c r="O27" s="86">
        <f t="shared" si="1"/>
        <v>0</v>
      </c>
      <c r="P27" s="86">
        <f t="shared" si="1"/>
        <v>0</v>
      </c>
      <c r="Q27" s="86">
        <f t="shared" si="1"/>
        <v>0</v>
      </c>
      <c r="R27" s="86">
        <f t="shared" si="1"/>
        <v>0</v>
      </c>
      <c r="S27" s="87">
        <f t="shared" si="1"/>
        <v>0</v>
      </c>
      <c r="T27" s="331">
        <f t="shared" si="1"/>
        <v>0</v>
      </c>
    </row>
    <row r="28" spans="1:20" ht="18.75" customHeight="1" x14ac:dyDescent="0.3">
      <c r="A28" s="68"/>
      <c r="B28" s="570" t="s">
        <v>226</v>
      </c>
      <c r="C28" s="570"/>
      <c r="D28" s="74">
        <f>D144</f>
        <v>0</v>
      </c>
      <c r="E28" s="72">
        <f t="shared" ref="E28:T28" si="2">E144</f>
        <v>0</v>
      </c>
      <c r="F28" s="72">
        <f t="shared" si="2"/>
        <v>0</v>
      </c>
      <c r="G28" s="72">
        <f t="shared" si="2"/>
        <v>0</v>
      </c>
      <c r="H28" s="72">
        <f t="shared" si="2"/>
        <v>0</v>
      </c>
      <c r="I28" s="72">
        <f t="shared" si="2"/>
        <v>0</v>
      </c>
      <c r="J28" s="72">
        <f t="shared" si="2"/>
        <v>0</v>
      </c>
      <c r="K28" s="72">
        <f t="shared" si="2"/>
        <v>0</v>
      </c>
      <c r="L28" s="72">
        <f t="shared" si="2"/>
        <v>0</v>
      </c>
      <c r="M28" s="72">
        <f t="shared" si="2"/>
        <v>0</v>
      </c>
      <c r="N28" s="72">
        <f t="shared" si="2"/>
        <v>0</v>
      </c>
      <c r="O28" s="72">
        <f t="shared" si="2"/>
        <v>0</v>
      </c>
      <c r="P28" s="72">
        <f t="shared" si="2"/>
        <v>0</v>
      </c>
      <c r="Q28" s="72">
        <f t="shared" si="2"/>
        <v>0</v>
      </c>
      <c r="R28" s="72">
        <f t="shared" si="2"/>
        <v>0</v>
      </c>
      <c r="S28" s="72">
        <f t="shared" si="2"/>
        <v>0</v>
      </c>
      <c r="T28" s="332">
        <f t="shared" si="2"/>
        <v>0</v>
      </c>
    </row>
    <row r="29" spans="1:20" ht="18.75" customHeight="1" thickBot="1" x14ac:dyDescent="0.35">
      <c r="A29" s="69"/>
      <c r="B29" s="572" t="s">
        <v>227</v>
      </c>
      <c r="C29" s="572"/>
      <c r="D29" s="75"/>
      <c r="E29" s="81"/>
      <c r="F29" s="81"/>
      <c r="G29" s="76"/>
      <c r="H29" s="76"/>
      <c r="I29" s="76"/>
      <c r="J29" s="76"/>
      <c r="K29" s="77"/>
      <c r="L29" s="76"/>
      <c r="M29" s="77"/>
      <c r="N29" s="76"/>
      <c r="O29" s="76"/>
      <c r="P29" s="76"/>
      <c r="Q29" s="76"/>
      <c r="R29" s="76"/>
      <c r="S29" s="76"/>
      <c r="T29" s="499"/>
    </row>
    <row r="30" spans="1:20" ht="12.75" customHeight="1" x14ac:dyDescent="0.25">
      <c r="A30" s="589" t="s">
        <v>360</v>
      </c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4" t="s">
        <v>197</v>
      </c>
      <c r="T30" s="594"/>
    </row>
    <row r="31" spans="1:20" ht="12.75" customHeight="1" x14ac:dyDescent="0.25">
      <c r="A31" s="583" t="s">
        <v>361</v>
      </c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3"/>
      <c r="S31" s="595" t="s">
        <v>198</v>
      </c>
      <c r="T31" s="596"/>
    </row>
    <row r="32" spans="1:20" ht="12.75" customHeight="1" x14ac:dyDescent="0.25">
      <c r="A32" s="576" t="s">
        <v>357</v>
      </c>
      <c r="B32" s="576"/>
      <c r="C32" s="576"/>
      <c r="D32" s="576"/>
      <c r="E32" s="576"/>
      <c r="F32" s="576"/>
      <c r="G32" s="576"/>
      <c r="H32" s="576"/>
      <c r="I32" s="576"/>
      <c r="J32" s="576"/>
      <c r="K32" s="576"/>
      <c r="L32" s="576"/>
      <c r="M32" s="576"/>
      <c r="N32" s="576"/>
      <c r="O32" s="576"/>
      <c r="P32" s="576"/>
      <c r="Q32" s="576"/>
      <c r="R32" s="576"/>
      <c r="S32" s="576"/>
      <c r="T32" s="576"/>
    </row>
    <row r="33" spans="1:20" ht="12.75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</row>
    <row r="34" spans="1:20" ht="12.75" customHeight="1" x14ac:dyDescent="0.3">
      <c r="A34" s="7"/>
      <c r="B34" s="8"/>
      <c r="C34" s="8"/>
      <c r="D34" s="9"/>
      <c r="E34" s="8"/>
      <c r="F34" s="8"/>
      <c r="G34" s="8"/>
      <c r="H34" s="21"/>
      <c r="I34" s="21"/>
      <c r="J34" s="22"/>
      <c r="K34" s="15"/>
      <c r="L34" s="15"/>
      <c r="M34" s="14"/>
      <c r="N34" s="15"/>
      <c r="O34" s="15"/>
      <c r="P34" s="8"/>
      <c r="Q34" s="8"/>
      <c r="R34" s="8"/>
      <c r="S34" s="9"/>
      <c r="T34" s="8"/>
    </row>
    <row r="35" spans="1:20" ht="14.25" customHeight="1" x14ac:dyDescent="0.35">
      <c r="A35" s="577" t="s">
        <v>228</v>
      </c>
      <c r="B35" s="577"/>
      <c r="C35" s="577"/>
      <c r="D35" s="577"/>
      <c r="E35" s="577"/>
      <c r="F35" s="577"/>
      <c r="G35" s="577"/>
      <c r="H35" s="577"/>
      <c r="I35" s="577"/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</row>
    <row r="36" spans="1:20" ht="6.75" customHeight="1" x14ac:dyDescent="0.3">
      <c r="A36" s="7"/>
      <c r="B36" s="8"/>
      <c r="C36" s="8"/>
      <c r="D36" s="9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9"/>
      <c r="T36" s="9"/>
    </row>
    <row r="37" spans="1:20" ht="13" x14ac:dyDescent="0.3">
      <c r="A37" s="11"/>
      <c r="B37" s="12" t="s">
        <v>200</v>
      </c>
      <c r="C37" s="574">
        <f>C8</f>
        <v>0</v>
      </c>
      <c r="D37" s="574"/>
      <c r="E37" s="574"/>
      <c r="F37" s="574"/>
      <c r="G37" s="8"/>
      <c r="H37" s="8"/>
      <c r="I37" s="8"/>
      <c r="J37" s="9"/>
      <c r="K37" s="9"/>
      <c r="L37" s="12" t="s">
        <v>205</v>
      </c>
      <c r="M37" s="574">
        <f>M8</f>
        <v>0</v>
      </c>
      <c r="N37" s="574"/>
      <c r="O37" s="574"/>
      <c r="P37" s="23"/>
      <c r="Q37" s="9"/>
      <c r="R37" s="593" t="s">
        <v>683</v>
      </c>
      <c r="S37" s="593"/>
      <c r="T37" s="593"/>
    </row>
    <row r="38" spans="1:20" ht="6.75" customHeight="1" thickBot="1" x14ac:dyDescent="0.35">
      <c r="A38" s="7"/>
      <c r="B38" s="24"/>
      <c r="C38" s="8"/>
      <c r="D38" s="9"/>
      <c r="E38" s="8"/>
      <c r="F38" s="8"/>
      <c r="G38" s="8"/>
      <c r="H38" s="8"/>
      <c r="I38" s="8"/>
      <c r="J38" s="8"/>
      <c r="K38" s="8"/>
      <c r="L38" s="25"/>
      <c r="M38" s="23"/>
      <c r="N38" s="9"/>
      <c r="O38" s="8"/>
      <c r="P38" s="8"/>
      <c r="Q38" s="8"/>
      <c r="R38" s="8"/>
      <c r="S38" s="9"/>
      <c r="T38" s="9"/>
    </row>
    <row r="39" spans="1:20" ht="17.25" customHeight="1" x14ac:dyDescent="0.3">
      <c r="A39" s="5"/>
      <c r="B39" s="59"/>
      <c r="C39" s="3"/>
      <c r="D39" s="263">
        <v>17</v>
      </c>
      <c r="E39" s="263">
        <v>18</v>
      </c>
      <c r="F39" s="264">
        <v>19</v>
      </c>
      <c r="G39" s="264">
        <v>20</v>
      </c>
      <c r="H39" s="264">
        <v>21</v>
      </c>
      <c r="I39" s="264">
        <v>22</v>
      </c>
      <c r="J39" s="264">
        <v>23</v>
      </c>
      <c r="K39" s="264">
        <v>24</v>
      </c>
      <c r="L39" s="264">
        <v>25</v>
      </c>
      <c r="M39" s="264">
        <v>26</v>
      </c>
      <c r="N39" s="264">
        <v>27</v>
      </c>
      <c r="O39" s="264">
        <v>28</v>
      </c>
      <c r="P39" s="264">
        <v>29</v>
      </c>
      <c r="Q39" s="264">
        <v>30</v>
      </c>
      <c r="R39" s="264">
        <v>31</v>
      </c>
      <c r="S39" s="264">
        <v>32</v>
      </c>
      <c r="T39" s="262">
        <v>33</v>
      </c>
    </row>
    <row r="40" spans="1:20" ht="120.75" customHeight="1" x14ac:dyDescent="0.25">
      <c r="A40" s="6" t="s">
        <v>206</v>
      </c>
      <c r="B40" s="26" t="s">
        <v>207</v>
      </c>
      <c r="C40" s="4" t="s">
        <v>208</v>
      </c>
      <c r="D40" s="82" t="s">
        <v>231</v>
      </c>
      <c r="E40" s="70" t="s">
        <v>214</v>
      </c>
      <c r="F40" s="27" t="s">
        <v>213</v>
      </c>
      <c r="G40" s="58" t="s">
        <v>233</v>
      </c>
      <c r="H40" s="27" t="s">
        <v>379</v>
      </c>
      <c r="I40" s="27" t="s">
        <v>338</v>
      </c>
      <c r="J40" s="27" t="s">
        <v>232</v>
      </c>
      <c r="K40" s="28" t="s">
        <v>234</v>
      </c>
      <c r="L40" s="27" t="s">
        <v>235</v>
      </c>
      <c r="M40" s="27" t="s">
        <v>236</v>
      </c>
      <c r="N40" s="27" t="s">
        <v>237</v>
      </c>
      <c r="O40" s="27" t="s">
        <v>238</v>
      </c>
      <c r="P40" s="27" t="s">
        <v>240</v>
      </c>
      <c r="Q40" s="27" t="s">
        <v>239</v>
      </c>
      <c r="R40" s="27" t="s">
        <v>243</v>
      </c>
      <c r="S40" s="27" t="s">
        <v>241</v>
      </c>
      <c r="T40" s="109" t="s">
        <v>242</v>
      </c>
    </row>
    <row r="41" spans="1:20" ht="18.75" customHeight="1" x14ac:dyDescent="0.25">
      <c r="A41" s="95" t="str">
        <f>'TC 66-204 page 1'!A41</f>
        <v/>
      </c>
      <c r="B41" s="96" t="str">
        <f>'TC 66-204 page 1'!B41</f>
        <v/>
      </c>
      <c r="C41" s="90" t="str">
        <f>'TC 66-204 page 1'!C41</f>
        <v/>
      </c>
      <c r="D41" s="96" t="str">
        <f>IF('Gint Worksheet'!M24="","",'Gint Worksheet'!M24)</f>
        <v/>
      </c>
      <c r="E41" s="107" t="str">
        <f>IF('Gint Worksheet'!G24="","",'Gint Worksheet'!G24)</f>
        <v/>
      </c>
      <c r="F41" s="406"/>
      <c r="G41" s="405"/>
      <c r="H41" s="98" t="str">
        <f>IF(B41="","",1)</f>
        <v/>
      </c>
      <c r="I41" s="405"/>
      <c r="J41" s="406"/>
      <c r="K41" s="413"/>
      <c r="L41" s="406"/>
      <c r="M41" s="413"/>
      <c r="N41" s="406"/>
      <c r="O41" s="406"/>
      <c r="P41" s="406"/>
      <c r="Q41" s="406"/>
      <c r="R41" s="405"/>
      <c r="S41" s="405"/>
      <c r="T41" s="408"/>
    </row>
    <row r="42" spans="1:20" ht="18.75" customHeight="1" x14ac:dyDescent="0.25">
      <c r="A42" s="95" t="str">
        <f>'TC 66-204 page 1'!A42</f>
        <v/>
      </c>
      <c r="B42" s="96" t="str">
        <f>'TC 66-204 page 1'!B42</f>
        <v/>
      </c>
      <c r="C42" s="90" t="str">
        <f>'TC 66-204 page 1'!C42</f>
        <v/>
      </c>
      <c r="D42" s="96" t="str">
        <f>IF('Gint Worksheet'!M25="","",'Gint Worksheet'!M25)</f>
        <v/>
      </c>
      <c r="E42" s="107" t="str">
        <f>IF('Gint Worksheet'!G25="","",'Gint Worksheet'!G25)</f>
        <v/>
      </c>
      <c r="F42" s="406"/>
      <c r="G42" s="405"/>
      <c r="H42" s="98" t="str">
        <f t="shared" ref="H42:H55" si="3">IF(B42="","",1)</f>
        <v/>
      </c>
      <c r="I42" s="405"/>
      <c r="J42" s="406"/>
      <c r="K42" s="413"/>
      <c r="L42" s="406"/>
      <c r="M42" s="413"/>
      <c r="N42" s="406"/>
      <c r="O42" s="406"/>
      <c r="P42" s="406"/>
      <c r="Q42" s="406"/>
      <c r="R42" s="405"/>
      <c r="S42" s="405"/>
      <c r="T42" s="408"/>
    </row>
    <row r="43" spans="1:20" ht="18.75" customHeight="1" x14ac:dyDescent="0.25">
      <c r="A43" s="95" t="str">
        <f>'TC 66-204 page 1'!A43</f>
        <v/>
      </c>
      <c r="B43" s="96" t="str">
        <f>'TC 66-204 page 1'!B43</f>
        <v/>
      </c>
      <c r="C43" s="90" t="str">
        <f>'TC 66-204 page 1'!C43</f>
        <v/>
      </c>
      <c r="D43" s="96" t="str">
        <f>IF('Gint Worksheet'!M26="","",'Gint Worksheet'!M26)</f>
        <v/>
      </c>
      <c r="E43" s="107" t="str">
        <f>IF('Gint Worksheet'!G26="","",'Gint Worksheet'!G26)</f>
        <v/>
      </c>
      <c r="F43" s="406"/>
      <c r="G43" s="405"/>
      <c r="H43" s="98" t="str">
        <f t="shared" si="3"/>
        <v/>
      </c>
      <c r="I43" s="405"/>
      <c r="J43" s="406"/>
      <c r="K43" s="413"/>
      <c r="L43" s="406"/>
      <c r="M43" s="413"/>
      <c r="N43" s="406"/>
      <c r="O43" s="406"/>
      <c r="P43" s="406"/>
      <c r="Q43" s="406"/>
      <c r="R43" s="405"/>
      <c r="S43" s="405"/>
      <c r="T43" s="408"/>
    </row>
    <row r="44" spans="1:20" ht="18.75" customHeight="1" x14ac:dyDescent="0.25">
      <c r="A44" s="95" t="str">
        <f>'TC 66-204 page 1'!A44</f>
        <v/>
      </c>
      <c r="B44" s="96" t="str">
        <f>'TC 66-204 page 1'!B44</f>
        <v/>
      </c>
      <c r="C44" s="90" t="str">
        <f>'TC 66-204 page 1'!C44</f>
        <v/>
      </c>
      <c r="D44" s="96" t="str">
        <f>IF('Gint Worksheet'!M27="","",'Gint Worksheet'!M27)</f>
        <v/>
      </c>
      <c r="E44" s="107" t="str">
        <f>IF('Gint Worksheet'!G27="","",'Gint Worksheet'!G27)</f>
        <v/>
      </c>
      <c r="F44" s="406"/>
      <c r="G44" s="405"/>
      <c r="H44" s="98" t="str">
        <f t="shared" si="3"/>
        <v/>
      </c>
      <c r="I44" s="405"/>
      <c r="J44" s="406"/>
      <c r="K44" s="413"/>
      <c r="L44" s="406"/>
      <c r="M44" s="413"/>
      <c r="N44" s="406"/>
      <c r="O44" s="406"/>
      <c r="P44" s="406"/>
      <c r="Q44" s="406"/>
      <c r="R44" s="405"/>
      <c r="S44" s="405"/>
      <c r="T44" s="408"/>
    </row>
    <row r="45" spans="1:20" ht="18.75" customHeight="1" x14ac:dyDescent="0.25">
      <c r="A45" s="95" t="str">
        <f>'TC 66-204 page 1'!A45</f>
        <v/>
      </c>
      <c r="B45" s="96" t="str">
        <f>'TC 66-204 page 1'!B45</f>
        <v/>
      </c>
      <c r="C45" s="90" t="str">
        <f>'TC 66-204 page 1'!C45</f>
        <v/>
      </c>
      <c r="D45" s="96" t="str">
        <f>IF('Gint Worksheet'!M28="","",'Gint Worksheet'!M28)</f>
        <v/>
      </c>
      <c r="E45" s="107" t="str">
        <f>IF('Gint Worksheet'!G28="","",'Gint Worksheet'!G28)</f>
        <v/>
      </c>
      <c r="F45" s="406"/>
      <c r="G45" s="405"/>
      <c r="H45" s="98" t="str">
        <f t="shared" si="3"/>
        <v/>
      </c>
      <c r="I45" s="405"/>
      <c r="J45" s="406"/>
      <c r="K45" s="413"/>
      <c r="L45" s="406"/>
      <c r="M45" s="413"/>
      <c r="N45" s="406"/>
      <c r="O45" s="406"/>
      <c r="P45" s="406"/>
      <c r="Q45" s="406"/>
      <c r="R45" s="405"/>
      <c r="S45" s="405"/>
      <c r="T45" s="408"/>
    </row>
    <row r="46" spans="1:20" ht="18.75" customHeight="1" x14ac:dyDescent="0.25">
      <c r="A46" s="95" t="str">
        <f>'TC 66-204 page 1'!A46</f>
        <v/>
      </c>
      <c r="B46" s="96" t="str">
        <f>'TC 66-204 page 1'!B46</f>
        <v/>
      </c>
      <c r="C46" s="90" t="str">
        <f>'TC 66-204 page 1'!C46</f>
        <v/>
      </c>
      <c r="D46" s="96" t="str">
        <f>IF('Gint Worksheet'!M29="","",'Gint Worksheet'!M29)</f>
        <v/>
      </c>
      <c r="E46" s="107" t="str">
        <f>IF('Gint Worksheet'!G29="","",'Gint Worksheet'!G29)</f>
        <v/>
      </c>
      <c r="F46" s="406"/>
      <c r="G46" s="405"/>
      <c r="H46" s="98" t="str">
        <f t="shared" si="3"/>
        <v/>
      </c>
      <c r="I46" s="405"/>
      <c r="J46" s="406"/>
      <c r="K46" s="413"/>
      <c r="L46" s="406"/>
      <c r="M46" s="413"/>
      <c r="N46" s="406"/>
      <c r="O46" s="406"/>
      <c r="P46" s="406"/>
      <c r="Q46" s="406"/>
      <c r="R46" s="405"/>
      <c r="S46" s="405"/>
      <c r="T46" s="408"/>
    </row>
    <row r="47" spans="1:20" ht="18.75" customHeight="1" x14ac:dyDescent="0.25">
      <c r="A47" s="95" t="str">
        <f>'TC 66-204 page 1'!A47</f>
        <v/>
      </c>
      <c r="B47" s="96" t="str">
        <f>'TC 66-204 page 1'!B47</f>
        <v/>
      </c>
      <c r="C47" s="90" t="str">
        <f>'TC 66-204 page 1'!C47</f>
        <v/>
      </c>
      <c r="D47" s="96" t="str">
        <f>IF('Gint Worksheet'!M30="","",'Gint Worksheet'!M30)</f>
        <v/>
      </c>
      <c r="E47" s="107" t="str">
        <f>IF('Gint Worksheet'!G30="","",'Gint Worksheet'!G30)</f>
        <v/>
      </c>
      <c r="F47" s="406"/>
      <c r="G47" s="405"/>
      <c r="H47" s="98" t="str">
        <f t="shared" si="3"/>
        <v/>
      </c>
      <c r="I47" s="405"/>
      <c r="J47" s="406"/>
      <c r="K47" s="413"/>
      <c r="L47" s="406"/>
      <c r="M47" s="413"/>
      <c r="N47" s="406"/>
      <c r="O47" s="406"/>
      <c r="P47" s="406"/>
      <c r="Q47" s="406"/>
      <c r="R47" s="405"/>
      <c r="S47" s="405"/>
      <c r="T47" s="408"/>
    </row>
    <row r="48" spans="1:20" ht="18.75" customHeight="1" x14ac:dyDescent="0.25">
      <c r="A48" s="95" t="str">
        <f>'TC 66-204 page 1'!A48</f>
        <v/>
      </c>
      <c r="B48" s="96" t="str">
        <f>'TC 66-204 page 1'!B48</f>
        <v/>
      </c>
      <c r="C48" s="90" t="str">
        <f>'TC 66-204 page 1'!C48</f>
        <v/>
      </c>
      <c r="D48" s="96" t="str">
        <f>IF('Gint Worksheet'!M31="","",'Gint Worksheet'!M31)</f>
        <v/>
      </c>
      <c r="E48" s="107" t="str">
        <f>IF('Gint Worksheet'!G31="","",'Gint Worksheet'!G31)</f>
        <v/>
      </c>
      <c r="F48" s="406"/>
      <c r="G48" s="405"/>
      <c r="H48" s="98" t="str">
        <f t="shared" si="3"/>
        <v/>
      </c>
      <c r="I48" s="405"/>
      <c r="J48" s="406"/>
      <c r="K48" s="413"/>
      <c r="L48" s="406"/>
      <c r="M48" s="413"/>
      <c r="N48" s="406"/>
      <c r="O48" s="406"/>
      <c r="P48" s="406"/>
      <c r="Q48" s="406"/>
      <c r="R48" s="405"/>
      <c r="S48" s="405"/>
      <c r="T48" s="408"/>
    </row>
    <row r="49" spans="1:20" ht="18.75" customHeight="1" x14ac:dyDescent="0.25">
      <c r="A49" s="95" t="str">
        <f>'TC 66-204 page 1'!A49</f>
        <v/>
      </c>
      <c r="B49" s="96" t="str">
        <f>'TC 66-204 page 1'!B49</f>
        <v/>
      </c>
      <c r="C49" s="90" t="str">
        <f>'TC 66-204 page 1'!C49</f>
        <v/>
      </c>
      <c r="D49" s="96" t="str">
        <f>IF('Gint Worksheet'!M32="","",'Gint Worksheet'!M32)</f>
        <v/>
      </c>
      <c r="E49" s="107" t="str">
        <f>IF('Gint Worksheet'!G32="","",'Gint Worksheet'!G32)</f>
        <v/>
      </c>
      <c r="F49" s="406"/>
      <c r="G49" s="405"/>
      <c r="H49" s="98" t="str">
        <f t="shared" si="3"/>
        <v/>
      </c>
      <c r="I49" s="405"/>
      <c r="J49" s="406"/>
      <c r="K49" s="413"/>
      <c r="L49" s="406"/>
      <c r="M49" s="413"/>
      <c r="N49" s="406"/>
      <c r="O49" s="406"/>
      <c r="P49" s="406"/>
      <c r="Q49" s="406"/>
      <c r="R49" s="405"/>
      <c r="S49" s="405"/>
      <c r="T49" s="408"/>
    </row>
    <row r="50" spans="1:20" ht="18.75" customHeight="1" x14ac:dyDescent="0.25">
      <c r="A50" s="95" t="str">
        <f>'TC 66-204 page 1'!A50</f>
        <v/>
      </c>
      <c r="B50" s="96" t="str">
        <f>'TC 66-204 page 1'!B50</f>
        <v/>
      </c>
      <c r="C50" s="90" t="str">
        <f>'TC 66-204 page 1'!C50</f>
        <v/>
      </c>
      <c r="D50" s="96" t="str">
        <f>IF('Gint Worksheet'!M33="","",'Gint Worksheet'!M33)</f>
        <v/>
      </c>
      <c r="E50" s="107" t="str">
        <f>IF('Gint Worksheet'!G33="","",'Gint Worksheet'!G33)</f>
        <v/>
      </c>
      <c r="F50" s="406"/>
      <c r="G50" s="405"/>
      <c r="H50" s="98" t="str">
        <f t="shared" si="3"/>
        <v/>
      </c>
      <c r="I50" s="405"/>
      <c r="J50" s="406"/>
      <c r="K50" s="413"/>
      <c r="L50" s="406"/>
      <c r="M50" s="413"/>
      <c r="N50" s="406"/>
      <c r="O50" s="406"/>
      <c r="P50" s="406"/>
      <c r="Q50" s="406"/>
      <c r="R50" s="405"/>
      <c r="S50" s="405"/>
      <c r="T50" s="408"/>
    </row>
    <row r="51" spans="1:20" ht="18.75" customHeight="1" x14ac:dyDescent="0.25">
      <c r="A51" s="95" t="str">
        <f>'TC 66-204 page 1'!A51</f>
        <v/>
      </c>
      <c r="B51" s="96" t="str">
        <f>'TC 66-204 page 1'!B51</f>
        <v/>
      </c>
      <c r="C51" s="90" t="str">
        <f>'TC 66-204 page 1'!C51</f>
        <v/>
      </c>
      <c r="D51" s="96" t="str">
        <f>IF('Gint Worksheet'!M34="","",'Gint Worksheet'!M34)</f>
        <v/>
      </c>
      <c r="E51" s="107" t="str">
        <f>IF('Gint Worksheet'!G34="","",'Gint Worksheet'!G34)</f>
        <v/>
      </c>
      <c r="F51" s="406"/>
      <c r="G51" s="405"/>
      <c r="H51" s="98" t="str">
        <f t="shared" si="3"/>
        <v/>
      </c>
      <c r="I51" s="405"/>
      <c r="J51" s="406"/>
      <c r="K51" s="413"/>
      <c r="L51" s="406"/>
      <c r="M51" s="413"/>
      <c r="N51" s="406"/>
      <c r="O51" s="406"/>
      <c r="P51" s="406"/>
      <c r="Q51" s="406"/>
      <c r="R51" s="405"/>
      <c r="S51" s="405"/>
      <c r="T51" s="408"/>
    </row>
    <row r="52" spans="1:20" ht="18.75" customHeight="1" x14ac:dyDescent="0.25">
      <c r="A52" s="95" t="str">
        <f>'TC 66-204 page 1'!A52</f>
        <v/>
      </c>
      <c r="B52" s="96" t="str">
        <f>'TC 66-204 page 1'!B52</f>
        <v/>
      </c>
      <c r="C52" s="90" t="str">
        <f>'TC 66-204 page 1'!C52</f>
        <v/>
      </c>
      <c r="D52" s="96" t="str">
        <f>IF('Gint Worksheet'!M35="","",'Gint Worksheet'!M35)</f>
        <v/>
      </c>
      <c r="E52" s="107" t="str">
        <f>IF('Gint Worksheet'!G35="","",'Gint Worksheet'!G35)</f>
        <v/>
      </c>
      <c r="F52" s="406"/>
      <c r="G52" s="405"/>
      <c r="H52" s="98" t="str">
        <f t="shared" si="3"/>
        <v/>
      </c>
      <c r="I52" s="405"/>
      <c r="J52" s="406"/>
      <c r="K52" s="413"/>
      <c r="L52" s="406"/>
      <c r="M52" s="413"/>
      <c r="N52" s="406"/>
      <c r="O52" s="406"/>
      <c r="P52" s="406"/>
      <c r="Q52" s="406"/>
      <c r="R52" s="405"/>
      <c r="S52" s="405"/>
      <c r="T52" s="408"/>
    </row>
    <row r="53" spans="1:20" ht="18.75" customHeight="1" x14ac:dyDescent="0.25">
      <c r="A53" s="95" t="str">
        <f>'TC 66-204 page 1'!A53</f>
        <v/>
      </c>
      <c r="B53" s="96" t="str">
        <f>'TC 66-204 page 1'!B53</f>
        <v/>
      </c>
      <c r="C53" s="90" t="str">
        <f>'TC 66-204 page 1'!C53</f>
        <v/>
      </c>
      <c r="D53" s="96" t="str">
        <f>IF('Gint Worksheet'!M36="","",'Gint Worksheet'!M36)</f>
        <v/>
      </c>
      <c r="E53" s="107" t="str">
        <f>IF('Gint Worksheet'!G36="","",'Gint Worksheet'!G36)</f>
        <v/>
      </c>
      <c r="F53" s="406"/>
      <c r="G53" s="405"/>
      <c r="H53" s="98" t="str">
        <f t="shared" si="3"/>
        <v/>
      </c>
      <c r="I53" s="405"/>
      <c r="J53" s="406"/>
      <c r="K53" s="413"/>
      <c r="L53" s="406"/>
      <c r="M53" s="413"/>
      <c r="N53" s="406"/>
      <c r="O53" s="406"/>
      <c r="P53" s="406"/>
      <c r="Q53" s="406"/>
      <c r="R53" s="405"/>
      <c r="S53" s="405"/>
      <c r="T53" s="408"/>
    </row>
    <row r="54" spans="1:20" ht="18.75" customHeight="1" x14ac:dyDescent="0.25">
      <c r="A54" s="95" t="str">
        <f>'TC 66-204 page 1'!A54</f>
        <v/>
      </c>
      <c r="B54" s="96" t="str">
        <f>'TC 66-204 page 1'!B54</f>
        <v/>
      </c>
      <c r="C54" s="90" t="str">
        <f>'TC 66-204 page 1'!C54</f>
        <v/>
      </c>
      <c r="D54" s="96" t="str">
        <f>IF('Gint Worksheet'!M37="","",'Gint Worksheet'!M37)</f>
        <v/>
      </c>
      <c r="E54" s="107" t="str">
        <f>IF('Gint Worksheet'!G37="","",'Gint Worksheet'!G37)</f>
        <v/>
      </c>
      <c r="F54" s="406"/>
      <c r="G54" s="405"/>
      <c r="H54" s="98" t="str">
        <f t="shared" si="3"/>
        <v/>
      </c>
      <c r="I54" s="405"/>
      <c r="J54" s="406"/>
      <c r="K54" s="413"/>
      <c r="L54" s="406"/>
      <c r="M54" s="413"/>
      <c r="N54" s="406"/>
      <c r="O54" s="406"/>
      <c r="P54" s="406"/>
      <c r="Q54" s="406"/>
      <c r="R54" s="405"/>
      <c r="S54" s="405"/>
      <c r="T54" s="408"/>
    </row>
    <row r="55" spans="1:20" ht="18.75" customHeight="1" thickBot="1" x14ac:dyDescent="0.3">
      <c r="A55" s="95" t="str">
        <f>'TC 66-204 page 1'!A55</f>
        <v/>
      </c>
      <c r="B55" s="96" t="str">
        <f>'TC 66-204 page 1'!B55</f>
        <v/>
      </c>
      <c r="C55" s="90" t="str">
        <f>'TC 66-204 page 1'!C55</f>
        <v/>
      </c>
      <c r="D55" s="96" t="str">
        <f>IF('Gint Worksheet'!M38="","",'Gint Worksheet'!M38)</f>
        <v/>
      </c>
      <c r="E55" s="107" t="str">
        <f>IF('Gint Worksheet'!G38="","",'Gint Worksheet'!G38)</f>
        <v/>
      </c>
      <c r="F55" s="406"/>
      <c r="G55" s="405"/>
      <c r="H55" s="98" t="str">
        <f t="shared" si="3"/>
        <v/>
      </c>
      <c r="I55" s="405"/>
      <c r="J55" s="406"/>
      <c r="K55" s="413"/>
      <c r="L55" s="406"/>
      <c r="M55" s="413"/>
      <c r="N55" s="406"/>
      <c r="O55" s="406"/>
      <c r="P55" s="406"/>
      <c r="Q55" s="406"/>
      <c r="R55" s="405"/>
      <c r="S55" s="405"/>
      <c r="T55" s="408"/>
    </row>
    <row r="56" spans="1:20" ht="18.75" customHeight="1" x14ac:dyDescent="0.3">
      <c r="A56" s="83"/>
      <c r="B56" s="568" t="s">
        <v>225</v>
      </c>
      <c r="C56" s="569"/>
      <c r="D56" s="86">
        <f t="shared" ref="D56:T56" si="4">SUM(D41:D55)</f>
        <v>0</v>
      </c>
      <c r="E56" s="86">
        <f t="shared" si="4"/>
        <v>0</v>
      </c>
      <c r="F56" s="86">
        <f t="shared" si="4"/>
        <v>0</v>
      </c>
      <c r="G56" s="86">
        <f t="shared" si="4"/>
        <v>0</v>
      </c>
      <c r="H56" s="86">
        <f t="shared" si="4"/>
        <v>0</v>
      </c>
      <c r="I56" s="86">
        <f t="shared" si="4"/>
        <v>0</v>
      </c>
      <c r="J56" s="86">
        <f t="shared" si="4"/>
        <v>0</v>
      </c>
      <c r="K56" s="86">
        <f t="shared" si="4"/>
        <v>0</v>
      </c>
      <c r="L56" s="86">
        <f t="shared" si="4"/>
        <v>0</v>
      </c>
      <c r="M56" s="86">
        <f t="shared" si="4"/>
        <v>0</v>
      </c>
      <c r="N56" s="86">
        <f t="shared" si="4"/>
        <v>0</v>
      </c>
      <c r="O56" s="86">
        <f t="shared" si="4"/>
        <v>0</v>
      </c>
      <c r="P56" s="86">
        <f t="shared" si="4"/>
        <v>0</v>
      </c>
      <c r="Q56" s="86">
        <f t="shared" si="4"/>
        <v>0</v>
      </c>
      <c r="R56" s="86">
        <f t="shared" si="4"/>
        <v>0</v>
      </c>
      <c r="S56" s="87">
        <f t="shared" si="4"/>
        <v>0</v>
      </c>
      <c r="T56" s="331">
        <f t="shared" si="4"/>
        <v>0</v>
      </c>
    </row>
    <row r="57" spans="1:20" ht="18.75" customHeight="1" x14ac:dyDescent="0.3">
      <c r="A57" s="68"/>
      <c r="B57" s="570" t="s">
        <v>226</v>
      </c>
      <c r="C57" s="570"/>
      <c r="D57" s="500">
        <f>D144</f>
        <v>0</v>
      </c>
      <c r="E57" s="78">
        <f t="shared" ref="E57:T57" si="5">E144</f>
        <v>0</v>
      </c>
      <c r="F57" s="78">
        <f t="shared" si="5"/>
        <v>0</v>
      </c>
      <c r="G57" s="78">
        <f t="shared" si="5"/>
        <v>0</v>
      </c>
      <c r="H57" s="268">
        <f t="shared" si="5"/>
        <v>0</v>
      </c>
      <c r="I57" s="78">
        <f t="shared" si="5"/>
        <v>0</v>
      </c>
      <c r="J57" s="268">
        <f t="shared" si="5"/>
        <v>0</v>
      </c>
      <c r="K57" s="78">
        <f t="shared" si="5"/>
        <v>0</v>
      </c>
      <c r="L57" s="78">
        <f t="shared" si="5"/>
        <v>0</v>
      </c>
      <c r="M57" s="78">
        <f t="shared" si="5"/>
        <v>0</v>
      </c>
      <c r="N57" s="78">
        <f t="shared" si="5"/>
        <v>0</v>
      </c>
      <c r="O57" s="78">
        <f t="shared" si="5"/>
        <v>0</v>
      </c>
      <c r="P57" s="268">
        <f t="shared" si="5"/>
        <v>0</v>
      </c>
      <c r="Q57" s="78">
        <f t="shared" si="5"/>
        <v>0</v>
      </c>
      <c r="R57" s="78">
        <f t="shared" si="5"/>
        <v>0</v>
      </c>
      <c r="S57" s="268">
        <f t="shared" si="5"/>
        <v>0</v>
      </c>
      <c r="T57" s="501">
        <f t="shared" si="5"/>
        <v>0</v>
      </c>
    </row>
    <row r="58" spans="1:20" ht="18.75" customHeight="1" thickBot="1" x14ac:dyDescent="0.35">
      <c r="A58" s="69"/>
      <c r="B58" s="572" t="s">
        <v>227</v>
      </c>
      <c r="C58" s="572"/>
      <c r="D58" s="75"/>
      <c r="E58" s="81"/>
      <c r="F58" s="81"/>
      <c r="G58" s="76"/>
      <c r="H58" s="76"/>
      <c r="I58" s="76"/>
      <c r="J58" s="76"/>
      <c r="K58" s="77"/>
      <c r="L58" s="76"/>
      <c r="M58" s="77"/>
      <c r="N58" s="76"/>
      <c r="O58" s="76"/>
      <c r="P58" s="76"/>
      <c r="Q58" s="76"/>
      <c r="R58" s="76"/>
      <c r="S58" s="76"/>
      <c r="T58" s="499"/>
    </row>
    <row r="59" spans="1:20" ht="12.75" customHeight="1" x14ac:dyDescent="0.25">
      <c r="A59" s="589" t="s">
        <v>360</v>
      </c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589"/>
      <c r="S59" s="584" t="s">
        <v>197</v>
      </c>
      <c r="T59" s="594"/>
    </row>
    <row r="60" spans="1:20" ht="12.75" customHeight="1" x14ac:dyDescent="0.25">
      <c r="A60" s="583" t="s">
        <v>361</v>
      </c>
      <c r="B60" s="583"/>
      <c r="C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95" t="s">
        <v>198</v>
      </c>
      <c r="T60" s="596"/>
    </row>
    <row r="61" spans="1:20" ht="12.75" customHeight="1" x14ac:dyDescent="0.25">
      <c r="A61" s="576" t="s">
        <v>357</v>
      </c>
      <c r="B61" s="576"/>
      <c r="C61" s="576"/>
      <c r="D61" s="576"/>
      <c r="E61" s="576"/>
      <c r="F61" s="576"/>
      <c r="G61" s="576"/>
      <c r="H61" s="576"/>
      <c r="I61" s="576"/>
      <c r="J61" s="576"/>
      <c r="K61" s="576"/>
      <c r="L61" s="576"/>
      <c r="M61" s="576"/>
      <c r="N61" s="576"/>
      <c r="O61" s="576"/>
      <c r="P61" s="576"/>
      <c r="Q61" s="576"/>
      <c r="R61" s="576"/>
      <c r="S61" s="576"/>
      <c r="T61" s="576"/>
    </row>
    <row r="62" spans="1:20" ht="12.75" customHeight="1" x14ac:dyDescent="0.2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</row>
    <row r="63" spans="1:20" ht="12.75" customHeight="1" x14ac:dyDescent="0.3">
      <c r="A63" s="7"/>
      <c r="B63" s="8"/>
      <c r="C63" s="8"/>
      <c r="D63" s="9"/>
      <c r="E63" s="8"/>
      <c r="F63" s="8"/>
      <c r="G63" s="8"/>
      <c r="H63" s="21"/>
      <c r="I63" s="21"/>
      <c r="J63" s="22"/>
      <c r="K63" s="15"/>
      <c r="L63" s="15"/>
      <c r="M63" s="14"/>
      <c r="N63" s="15"/>
      <c r="O63" s="15"/>
      <c r="P63" s="8"/>
      <c r="Q63" s="8"/>
      <c r="R63" s="8"/>
      <c r="S63" s="9"/>
      <c r="T63" s="8"/>
    </row>
    <row r="64" spans="1:20" ht="14.25" customHeight="1" x14ac:dyDescent="0.35">
      <c r="A64" s="577" t="s">
        <v>228</v>
      </c>
      <c r="B64" s="577"/>
      <c r="C64" s="577"/>
      <c r="D64" s="577"/>
      <c r="E64" s="577"/>
      <c r="F64" s="577"/>
      <c r="G64" s="577"/>
      <c r="H64" s="577"/>
      <c r="I64" s="577"/>
      <c r="J64" s="577"/>
      <c r="K64" s="577"/>
      <c r="L64" s="577"/>
      <c r="M64" s="577"/>
      <c r="N64" s="577"/>
      <c r="O64" s="577"/>
      <c r="P64" s="577"/>
      <c r="Q64" s="577"/>
      <c r="R64" s="577"/>
      <c r="S64" s="577"/>
      <c r="T64" s="577"/>
    </row>
    <row r="65" spans="1:20" ht="6.75" customHeight="1" x14ac:dyDescent="0.3">
      <c r="A65" s="7"/>
      <c r="B65" s="8"/>
      <c r="C65" s="8"/>
      <c r="D65" s="9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9"/>
      <c r="T65" s="9"/>
    </row>
    <row r="66" spans="1:20" ht="13" x14ac:dyDescent="0.3">
      <c r="A66" s="11"/>
      <c r="B66" s="12" t="s">
        <v>200</v>
      </c>
      <c r="C66" s="574">
        <f>C37</f>
        <v>0</v>
      </c>
      <c r="D66" s="574"/>
      <c r="E66" s="574"/>
      <c r="F66" s="574"/>
      <c r="G66" s="8"/>
      <c r="H66" s="8"/>
      <c r="I66" s="8"/>
      <c r="J66" s="9"/>
      <c r="K66" s="9"/>
      <c r="L66" s="12" t="s">
        <v>205</v>
      </c>
      <c r="M66" s="574">
        <f>M37</f>
        <v>0</v>
      </c>
      <c r="N66" s="574"/>
      <c r="O66" s="574"/>
      <c r="P66" s="23"/>
      <c r="Q66" s="9"/>
      <c r="R66" s="593" t="s">
        <v>684</v>
      </c>
      <c r="S66" s="593"/>
      <c r="T66" s="593"/>
    </row>
    <row r="67" spans="1:20" ht="6.75" customHeight="1" thickBot="1" x14ac:dyDescent="0.35">
      <c r="A67" s="7"/>
      <c r="B67" s="24"/>
      <c r="C67" s="8"/>
      <c r="D67" s="9"/>
      <c r="E67" s="8"/>
      <c r="F67" s="8"/>
      <c r="G67" s="8"/>
      <c r="H67" s="8"/>
      <c r="I67" s="8"/>
      <c r="J67" s="8"/>
      <c r="K67" s="8"/>
      <c r="L67" s="25"/>
      <c r="M67" s="23"/>
      <c r="N67" s="9"/>
      <c r="O67" s="8"/>
      <c r="P67" s="8"/>
      <c r="Q67" s="8"/>
      <c r="R67" s="8"/>
      <c r="S67" s="9"/>
      <c r="T67" s="9"/>
    </row>
    <row r="68" spans="1:20" ht="17.25" customHeight="1" x14ac:dyDescent="0.3">
      <c r="A68" s="5"/>
      <c r="B68" s="59"/>
      <c r="C68" s="3"/>
      <c r="D68" s="263">
        <v>17</v>
      </c>
      <c r="E68" s="263">
        <v>18</v>
      </c>
      <c r="F68" s="264">
        <v>19</v>
      </c>
      <c r="G68" s="264">
        <v>20</v>
      </c>
      <c r="H68" s="264">
        <v>21</v>
      </c>
      <c r="I68" s="264">
        <v>22</v>
      </c>
      <c r="J68" s="264">
        <v>23</v>
      </c>
      <c r="K68" s="264">
        <v>24</v>
      </c>
      <c r="L68" s="264">
        <v>25</v>
      </c>
      <c r="M68" s="264">
        <v>26</v>
      </c>
      <c r="N68" s="264">
        <v>27</v>
      </c>
      <c r="O68" s="264">
        <v>28</v>
      </c>
      <c r="P68" s="264">
        <v>29</v>
      </c>
      <c r="Q68" s="264">
        <v>30</v>
      </c>
      <c r="R68" s="264">
        <v>31</v>
      </c>
      <c r="S68" s="264">
        <v>32</v>
      </c>
      <c r="T68" s="262">
        <v>33</v>
      </c>
    </row>
    <row r="69" spans="1:20" ht="120.75" customHeight="1" x14ac:dyDescent="0.25">
      <c r="A69" s="6" t="s">
        <v>206</v>
      </c>
      <c r="B69" s="26" t="s">
        <v>207</v>
      </c>
      <c r="C69" s="4" t="s">
        <v>208</v>
      </c>
      <c r="D69" s="82" t="s">
        <v>231</v>
      </c>
      <c r="E69" s="70" t="s">
        <v>214</v>
      </c>
      <c r="F69" s="27" t="s">
        <v>213</v>
      </c>
      <c r="G69" s="58" t="s">
        <v>233</v>
      </c>
      <c r="H69" s="27" t="s">
        <v>379</v>
      </c>
      <c r="I69" s="27" t="s">
        <v>338</v>
      </c>
      <c r="J69" s="27" t="s">
        <v>232</v>
      </c>
      <c r="K69" s="28" t="s">
        <v>234</v>
      </c>
      <c r="L69" s="27" t="s">
        <v>235</v>
      </c>
      <c r="M69" s="27" t="s">
        <v>236</v>
      </c>
      <c r="N69" s="27" t="s">
        <v>237</v>
      </c>
      <c r="O69" s="27" t="s">
        <v>238</v>
      </c>
      <c r="P69" s="27" t="s">
        <v>240</v>
      </c>
      <c r="Q69" s="27" t="s">
        <v>239</v>
      </c>
      <c r="R69" s="27" t="s">
        <v>243</v>
      </c>
      <c r="S69" s="27" t="s">
        <v>241</v>
      </c>
      <c r="T69" s="109" t="s">
        <v>242</v>
      </c>
    </row>
    <row r="70" spans="1:20" ht="18.75" customHeight="1" x14ac:dyDescent="0.25">
      <c r="A70" s="95" t="str">
        <f>'TC 66-204 page 1'!A70</f>
        <v/>
      </c>
      <c r="B70" s="96" t="str">
        <f>'TC 66-204 page 1'!B70</f>
        <v/>
      </c>
      <c r="C70" s="90" t="str">
        <f>'TC 66-204 page 1'!C70</f>
        <v/>
      </c>
      <c r="D70" s="96" t="str">
        <f>IF('Gint Worksheet'!M39="","",'Gint Worksheet'!M39)</f>
        <v/>
      </c>
      <c r="E70" s="107" t="str">
        <f>IF('Gint Worksheet'!G39="","",'Gint Worksheet'!G39)</f>
        <v/>
      </c>
      <c r="F70" s="406"/>
      <c r="G70" s="405"/>
      <c r="H70" s="98" t="str">
        <f>IF(B70="","",1)</f>
        <v/>
      </c>
      <c r="I70" s="405"/>
      <c r="J70" s="406"/>
      <c r="K70" s="413"/>
      <c r="L70" s="406"/>
      <c r="M70" s="413"/>
      <c r="N70" s="406"/>
      <c r="O70" s="406"/>
      <c r="P70" s="406"/>
      <c r="Q70" s="406"/>
      <c r="R70" s="405"/>
      <c r="S70" s="405"/>
      <c r="T70" s="408"/>
    </row>
    <row r="71" spans="1:20" ht="18.75" customHeight="1" x14ac:dyDescent="0.25">
      <c r="A71" s="95" t="str">
        <f>'TC 66-204 page 1'!A71</f>
        <v/>
      </c>
      <c r="B71" s="96" t="str">
        <f>'TC 66-204 page 1'!B71</f>
        <v/>
      </c>
      <c r="C71" s="90" t="str">
        <f>'TC 66-204 page 1'!C71</f>
        <v/>
      </c>
      <c r="D71" s="96" t="str">
        <f>IF('Gint Worksheet'!M40="","",'Gint Worksheet'!M40)</f>
        <v/>
      </c>
      <c r="E71" s="107" t="str">
        <f>IF('Gint Worksheet'!G40="","",'Gint Worksheet'!G40)</f>
        <v/>
      </c>
      <c r="F71" s="406"/>
      <c r="G71" s="405"/>
      <c r="H71" s="98" t="str">
        <f t="shared" ref="H71:H84" si="6">IF(B71="","",1)</f>
        <v/>
      </c>
      <c r="I71" s="405"/>
      <c r="J71" s="406"/>
      <c r="K71" s="413"/>
      <c r="L71" s="406"/>
      <c r="M71" s="413"/>
      <c r="N71" s="406"/>
      <c r="O71" s="406"/>
      <c r="P71" s="406"/>
      <c r="Q71" s="406"/>
      <c r="R71" s="405"/>
      <c r="S71" s="405"/>
      <c r="T71" s="408"/>
    </row>
    <row r="72" spans="1:20" ht="18.75" customHeight="1" x14ac:dyDescent="0.25">
      <c r="A72" s="95" t="str">
        <f>'TC 66-204 page 1'!A72</f>
        <v/>
      </c>
      <c r="B72" s="96" t="str">
        <f>'TC 66-204 page 1'!B72</f>
        <v/>
      </c>
      <c r="C72" s="90" t="str">
        <f>'TC 66-204 page 1'!C72</f>
        <v/>
      </c>
      <c r="D72" s="96" t="str">
        <f>IF('Gint Worksheet'!M41="","",'Gint Worksheet'!M41)</f>
        <v/>
      </c>
      <c r="E72" s="107" t="str">
        <f>IF('Gint Worksheet'!G41="","",'Gint Worksheet'!G41)</f>
        <v/>
      </c>
      <c r="F72" s="406"/>
      <c r="G72" s="405"/>
      <c r="H72" s="98" t="str">
        <f t="shared" si="6"/>
        <v/>
      </c>
      <c r="I72" s="405"/>
      <c r="J72" s="406"/>
      <c r="K72" s="413"/>
      <c r="L72" s="406"/>
      <c r="M72" s="413"/>
      <c r="N72" s="406"/>
      <c r="O72" s="406"/>
      <c r="P72" s="406"/>
      <c r="Q72" s="406"/>
      <c r="R72" s="405"/>
      <c r="S72" s="405"/>
      <c r="T72" s="408"/>
    </row>
    <row r="73" spans="1:20" ht="18.75" customHeight="1" x14ac:dyDescent="0.25">
      <c r="A73" s="95" t="str">
        <f>'TC 66-204 page 1'!A73</f>
        <v/>
      </c>
      <c r="B73" s="96" t="str">
        <f>'TC 66-204 page 1'!B73</f>
        <v/>
      </c>
      <c r="C73" s="90" t="str">
        <f>'TC 66-204 page 1'!C73</f>
        <v/>
      </c>
      <c r="D73" s="96" t="str">
        <f>IF('Gint Worksheet'!M42="","",'Gint Worksheet'!M42)</f>
        <v/>
      </c>
      <c r="E73" s="107" t="str">
        <f>IF('Gint Worksheet'!G42="","",'Gint Worksheet'!G42)</f>
        <v/>
      </c>
      <c r="F73" s="406"/>
      <c r="G73" s="405"/>
      <c r="H73" s="98" t="str">
        <f t="shared" si="6"/>
        <v/>
      </c>
      <c r="I73" s="405"/>
      <c r="J73" s="406"/>
      <c r="K73" s="413"/>
      <c r="L73" s="406"/>
      <c r="M73" s="413"/>
      <c r="N73" s="406"/>
      <c r="O73" s="406"/>
      <c r="P73" s="406"/>
      <c r="Q73" s="406"/>
      <c r="R73" s="405"/>
      <c r="S73" s="405"/>
      <c r="T73" s="408"/>
    </row>
    <row r="74" spans="1:20" ht="18.75" customHeight="1" x14ac:dyDescent="0.25">
      <c r="A74" s="95" t="str">
        <f>'TC 66-204 page 1'!A74</f>
        <v/>
      </c>
      <c r="B74" s="96" t="str">
        <f>'TC 66-204 page 1'!B74</f>
        <v/>
      </c>
      <c r="C74" s="90" t="str">
        <f>'TC 66-204 page 1'!C74</f>
        <v/>
      </c>
      <c r="D74" s="96" t="str">
        <f>IF('Gint Worksheet'!M43="","",'Gint Worksheet'!M43)</f>
        <v/>
      </c>
      <c r="E74" s="107" t="str">
        <f>IF('Gint Worksheet'!G43="","",'Gint Worksheet'!G43)</f>
        <v/>
      </c>
      <c r="F74" s="406"/>
      <c r="G74" s="405"/>
      <c r="H74" s="98" t="str">
        <f t="shared" si="6"/>
        <v/>
      </c>
      <c r="I74" s="405"/>
      <c r="J74" s="406"/>
      <c r="K74" s="413"/>
      <c r="L74" s="406"/>
      <c r="M74" s="413"/>
      <c r="N74" s="406"/>
      <c r="O74" s="406"/>
      <c r="P74" s="406"/>
      <c r="Q74" s="406"/>
      <c r="R74" s="405"/>
      <c r="S74" s="405"/>
      <c r="T74" s="408"/>
    </row>
    <row r="75" spans="1:20" ht="18.75" customHeight="1" x14ac:dyDescent="0.25">
      <c r="A75" s="95" t="str">
        <f>'TC 66-204 page 1'!A75</f>
        <v/>
      </c>
      <c r="B75" s="96" t="str">
        <f>'TC 66-204 page 1'!B75</f>
        <v/>
      </c>
      <c r="C75" s="90" t="str">
        <f>'TC 66-204 page 1'!C75</f>
        <v/>
      </c>
      <c r="D75" s="96" t="str">
        <f>IF('Gint Worksheet'!M44="","",'Gint Worksheet'!M44)</f>
        <v/>
      </c>
      <c r="E75" s="107" t="str">
        <f>IF('Gint Worksheet'!G44="","",'Gint Worksheet'!G44)</f>
        <v/>
      </c>
      <c r="F75" s="406"/>
      <c r="G75" s="405"/>
      <c r="H75" s="98" t="str">
        <f t="shared" si="6"/>
        <v/>
      </c>
      <c r="I75" s="405"/>
      <c r="J75" s="406"/>
      <c r="K75" s="413"/>
      <c r="L75" s="406"/>
      <c r="M75" s="413"/>
      <c r="N75" s="406"/>
      <c r="O75" s="406"/>
      <c r="P75" s="406"/>
      <c r="Q75" s="406"/>
      <c r="R75" s="405"/>
      <c r="S75" s="405"/>
      <c r="T75" s="408"/>
    </row>
    <row r="76" spans="1:20" ht="18.75" customHeight="1" x14ac:dyDescent="0.25">
      <c r="A76" s="95" t="str">
        <f>'TC 66-204 page 1'!A76</f>
        <v/>
      </c>
      <c r="B76" s="96" t="str">
        <f>'TC 66-204 page 1'!B76</f>
        <v/>
      </c>
      <c r="C76" s="90" t="str">
        <f>'TC 66-204 page 1'!C76</f>
        <v/>
      </c>
      <c r="D76" s="96" t="str">
        <f>IF('Gint Worksheet'!M45="","",'Gint Worksheet'!M45)</f>
        <v/>
      </c>
      <c r="E76" s="107" t="str">
        <f>IF('Gint Worksheet'!G45="","",'Gint Worksheet'!G45)</f>
        <v/>
      </c>
      <c r="F76" s="406"/>
      <c r="G76" s="405"/>
      <c r="H76" s="98" t="str">
        <f t="shared" si="6"/>
        <v/>
      </c>
      <c r="I76" s="405"/>
      <c r="J76" s="406"/>
      <c r="K76" s="413"/>
      <c r="L76" s="406"/>
      <c r="M76" s="413"/>
      <c r="N76" s="406"/>
      <c r="O76" s="406"/>
      <c r="P76" s="406"/>
      <c r="Q76" s="406"/>
      <c r="R76" s="405"/>
      <c r="S76" s="405"/>
      <c r="T76" s="408"/>
    </row>
    <row r="77" spans="1:20" ht="18.75" customHeight="1" x14ac:dyDescent="0.25">
      <c r="A77" s="403" t="str">
        <f>'TC 66-204 page 1'!A77</f>
        <v/>
      </c>
      <c r="B77" s="96" t="str">
        <f>'TC 66-204 page 1'!B77</f>
        <v/>
      </c>
      <c r="C77" s="90" t="str">
        <f>'TC 66-204 page 1'!C77</f>
        <v/>
      </c>
      <c r="D77" s="96" t="str">
        <f>IF('Gint Worksheet'!M46="","",'Gint Worksheet'!M46)</f>
        <v/>
      </c>
      <c r="E77" s="107" t="str">
        <f>IF('Gint Worksheet'!G46="","",'Gint Worksheet'!G46)</f>
        <v/>
      </c>
      <c r="F77" s="406"/>
      <c r="G77" s="405"/>
      <c r="H77" s="98" t="str">
        <f t="shared" si="6"/>
        <v/>
      </c>
      <c r="I77" s="405"/>
      <c r="J77" s="406"/>
      <c r="K77" s="413"/>
      <c r="L77" s="406"/>
      <c r="M77" s="413"/>
      <c r="N77" s="406"/>
      <c r="O77" s="406"/>
      <c r="P77" s="406"/>
      <c r="Q77" s="406"/>
      <c r="R77" s="405"/>
      <c r="S77" s="405"/>
      <c r="T77" s="408"/>
    </row>
    <row r="78" spans="1:20" ht="18.75" customHeight="1" x14ac:dyDescent="0.25">
      <c r="A78" s="95" t="str">
        <f>'TC 66-204 page 1'!A78</f>
        <v/>
      </c>
      <c r="B78" s="96" t="str">
        <f>'TC 66-204 page 1'!B78</f>
        <v/>
      </c>
      <c r="C78" s="90" t="str">
        <f>'TC 66-204 page 1'!C78</f>
        <v/>
      </c>
      <c r="D78" s="96" t="str">
        <f>IF('Gint Worksheet'!M47="","",'Gint Worksheet'!M47)</f>
        <v/>
      </c>
      <c r="E78" s="107" t="str">
        <f>IF('Gint Worksheet'!G47="","",'Gint Worksheet'!G47)</f>
        <v/>
      </c>
      <c r="F78" s="406"/>
      <c r="G78" s="405"/>
      <c r="H78" s="98" t="str">
        <f t="shared" si="6"/>
        <v/>
      </c>
      <c r="I78" s="405"/>
      <c r="J78" s="406"/>
      <c r="K78" s="413"/>
      <c r="L78" s="406"/>
      <c r="M78" s="413"/>
      <c r="N78" s="406"/>
      <c r="O78" s="406"/>
      <c r="P78" s="406"/>
      <c r="Q78" s="406"/>
      <c r="R78" s="405"/>
      <c r="S78" s="405"/>
      <c r="T78" s="408"/>
    </row>
    <row r="79" spans="1:20" ht="18.75" customHeight="1" x14ac:dyDescent="0.25">
      <c r="A79" s="95" t="str">
        <f>'TC 66-204 page 1'!A79</f>
        <v/>
      </c>
      <c r="B79" s="96" t="str">
        <f>'TC 66-204 page 1'!B79</f>
        <v/>
      </c>
      <c r="C79" s="90" t="str">
        <f>'TC 66-204 page 1'!C79</f>
        <v/>
      </c>
      <c r="D79" s="96" t="str">
        <f>IF('Gint Worksheet'!M48="","",'Gint Worksheet'!M48)</f>
        <v/>
      </c>
      <c r="E79" s="107" t="str">
        <f>IF('Gint Worksheet'!G48="","",'Gint Worksheet'!G48)</f>
        <v/>
      </c>
      <c r="F79" s="406"/>
      <c r="G79" s="405"/>
      <c r="H79" s="98" t="str">
        <f t="shared" si="6"/>
        <v/>
      </c>
      <c r="I79" s="405"/>
      <c r="J79" s="406"/>
      <c r="K79" s="413"/>
      <c r="L79" s="406"/>
      <c r="M79" s="413"/>
      <c r="N79" s="406"/>
      <c r="O79" s="406"/>
      <c r="P79" s="406"/>
      <c r="Q79" s="406"/>
      <c r="R79" s="405"/>
      <c r="S79" s="405"/>
      <c r="T79" s="408"/>
    </row>
    <row r="80" spans="1:20" ht="18.75" customHeight="1" x14ac:dyDescent="0.25">
      <c r="A80" s="95" t="str">
        <f>'TC 66-204 page 1'!A80</f>
        <v/>
      </c>
      <c r="B80" s="96" t="str">
        <f>'TC 66-204 page 1'!B80</f>
        <v/>
      </c>
      <c r="C80" s="90" t="str">
        <f>'TC 66-204 page 1'!C80</f>
        <v/>
      </c>
      <c r="D80" s="96" t="str">
        <f>IF('Gint Worksheet'!M49="","",'Gint Worksheet'!M49)</f>
        <v/>
      </c>
      <c r="E80" s="107" t="str">
        <f>IF('Gint Worksheet'!G49="","",'Gint Worksheet'!G49)</f>
        <v/>
      </c>
      <c r="F80" s="406"/>
      <c r="G80" s="405"/>
      <c r="H80" s="98" t="str">
        <f t="shared" si="6"/>
        <v/>
      </c>
      <c r="I80" s="405"/>
      <c r="J80" s="406"/>
      <c r="K80" s="413"/>
      <c r="L80" s="406"/>
      <c r="M80" s="413"/>
      <c r="N80" s="406"/>
      <c r="O80" s="406"/>
      <c r="P80" s="406"/>
      <c r="Q80" s="406"/>
      <c r="R80" s="405"/>
      <c r="S80" s="405"/>
      <c r="T80" s="408"/>
    </row>
    <row r="81" spans="1:20" ht="18.75" customHeight="1" x14ac:dyDescent="0.25">
      <c r="A81" s="95" t="str">
        <f>'TC 66-204 page 1'!A81</f>
        <v/>
      </c>
      <c r="B81" s="96" t="str">
        <f>'TC 66-204 page 1'!B81</f>
        <v/>
      </c>
      <c r="C81" s="90" t="str">
        <f>'TC 66-204 page 1'!C81</f>
        <v/>
      </c>
      <c r="D81" s="96" t="str">
        <f>IF('Gint Worksheet'!M50="","",'Gint Worksheet'!M50)</f>
        <v/>
      </c>
      <c r="E81" s="107" t="str">
        <f>IF('Gint Worksheet'!G50="","",'Gint Worksheet'!G50)</f>
        <v/>
      </c>
      <c r="F81" s="406"/>
      <c r="G81" s="405"/>
      <c r="H81" s="98" t="str">
        <f t="shared" si="6"/>
        <v/>
      </c>
      <c r="I81" s="405"/>
      <c r="J81" s="406"/>
      <c r="K81" s="413"/>
      <c r="L81" s="406"/>
      <c r="M81" s="413"/>
      <c r="N81" s="406"/>
      <c r="O81" s="406"/>
      <c r="P81" s="406"/>
      <c r="Q81" s="406"/>
      <c r="R81" s="405"/>
      <c r="S81" s="405"/>
      <c r="T81" s="408"/>
    </row>
    <row r="82" spans="1:20" ht="18.75" customHeight="1" x14ac:dyDescent="0.25">
      <c r="A82" s="95" t="str">
        <f>'TC 66-204 page 1'!A82</f>
        <v/>
      </c>
      <c r="B82" s="96" t="str">
        <f>'TC 66-204 page 1'!B82</f>
        <v/>
      </c>
      <c r="C82" s="90" t="str">
        <f>'TC 66-204 page 1'!C82</f>
        <v/>
      </c>
      <c r="D82" s="96" t="str">
        <f>IF('Gint Worksheet'!M51="","",'Gint Worksheet'!M51)</f>
        <v/>
      </c>
      <c r="E82" s="107" t="str">
        <f>IF('Gint Worksheet'!G51="","",'Gint Worksheet'!G51)</f>
        <v/>
      </c>
      <c r="F82" s="406"/>
      <c r="G82" s="405"/>
      <c r="H82" s="98" t="str">
        <f t="shared" si="6"/>
        <v/>
      </c>
      <c r="I82" s="405"/>
      <c r="J82" s="406"/>
      <c r="K82" s="413"/>
      <c r="L82" s="406"/>
      <c r="M82" s="413"/>
      <c r="N82" s="406"/>
      <c r="O82" s="406"/>
      <c r="P82" s="406"/>
      <c r="Q82" s="406"/>
      <c r="R82" s="405"/>
      <c r="S82" s="405"/>
      <c r="T82" s="408"/>
    </row>
    <row r="83" spans="1:20" ht="18.75" customHeight="1" x14ac:dyDescent="0.25">
      <c r="A83" s="95" t="str">
        <f>'TC 66-204 page 1'!A83</f>
        <v/>
      </c>
      <c r="B83" s="96" t="str">
        <f>'TC 66-204 page 1'!B83</f>
        <v/>
      </c>
      <c r="C83" s="90" t="str">
        <f>'TC 66-204 page 1'!C83</f>
        <v/>
      </c>
      <c r="D83" s="96" t="str">
        <f>IF('Gint Worksheet'!M52="","",'Gint Worksheet'!M52)</f>
        <v/>
      </c>
      <c r="E83" s="107" t="str">
        <f>IF('Gint Worksheet'!G52="","",'Gint Worksheet'!G52)</f>
        <v/>
      </c>
      <c r="F83" s="406"/>
      <c r="G83" s="405"/>
      <c r="H83" s="98" t="str">
        <f t="shared" si="6"/>
        <v/>
      </c>
      <c r="I83" s="405"/>
      <c r="J83" s="406"/>
      <c r="K83" s="413"/>
      <c r="L83" s="406"/>
      <c r="M83" s="413"/>
      <c r="N83" s="406"/>
      <c r="O83" s="406"/>
      <c r="P83" s="406"/>
      <c r="Q83" s="406"/>
      <c r="R83" s="405"/>
      <c r="S83" s="405"/>
      <c r="T83" s="408"/>
    </row>
    <row r="84" spans="1:20" ht="18.75" customHeight="1" thickBot="1" x14ac:dyDescent="0.3">
      <c r="A84" s="95" t="str">
        <f>'TC 66-204 page 1'!A84</f>
        <v/>
      </c>
      <c r="B84" s="96" t="str">
        <f>'TC 66-204 page 1'!B84</f>
        <v/>
      </c>
      <c r="C84" s="90" t="str">
        <f>'TC 66-204 page 1'!C84</f>
        <v/>
      </c>
      <c r="D84" s="96" t="str">
        <f>IF('Gint Worksheet'!M53="","",'Gint Worksheet'!M53)</f>
        <v/>
      </c>
      <c r="E84" s="107" t="str">
        <f>IF('Gint Worksheet'!G53="","",'Gint Worksheet'!G53)</f>
        <v/>
      </c>
      <c r="F84" s="406"/>
      <c r="G84" s="405"/>
      <c r="H84" s="98" t="str">
        <f t="shared" si="6"/>
        <v/>
      </c>
      <c r="I84" s="405"/>
      <c r="J84" s="406"/>
      <c r="K84" s="413"/>
      <c r="L84" s="406"/>
      <c r="M84" s="413"/>
      <c r="N84" s="406"/>
      <c r="O84" s="406"/>
      <c r="P84" s="406"/>
      <c r="Q84" s="406"/>
      <c r="R84" s="405"/>
      <c r="S84" s="405"/>
      <c r="T84" s="408"/>
    </row>
    <row r="85" spans="1:20" ht="18.75" customHeight="1" x14ac:dyDescent="0.3">
      <c r="A85" s="83"/>
      <c r="B85" s="568" t="s">
        <v>225</v>
      </c>
      <c r="C85" s="569"/>
      <c r="D85" s="491">
        <f t="shared" ref="D85:T85" si="7">SUM(D70:D84)</f>
        <v>0</v>
      </c>
      <c r="E85" s="491">
        <f t="shared" si="7"/>
        <v>0</v>
      </c>
      <c r="F85" s="491">
        <f t="shared" si="7"/>
        <v>0</v>
      </c>
      <c r="G85" s="491">
        <f t="shared" si="7"/>
        <v>0</v>
      </c>
      <c r="H85" s="491">
        <f t="shared" si="7"/>
        <v>0</v>
      </c>
      <c r="I85" s="491">
        <f t="shared" si="7"/>
        <v>0</v>
      </c>
      <c r="J85" s="491">
        <f t="shared" si="7"/>
        <v>0</v>
      </c>
      <c r="K85" s="491">
        <f t="shared" si="7"/>
        <v>0</v>
      </c>
      <c r="L85" s="491">
        <f t="shared" si="7"/>
        <v>0</v>
      </c>
      <c r="M85" s="491">
        <f t="shared" si="7"/>
        <v>0</v>
      </c>
      <c r="N85" s="491">
        <f t="shared" si="7"/>
        <v>0</v>
      </c>
      <c r="O85" s="491">
        <f t="shared" si="7"/>
        <v>0</v>
      </c>
      <c r="P85" s="491">
        <f t="shared" si="7"/>
        <v>0</v>
      </c>
      <c r="Q85" s="491">
        <f t="shared" si="7"/>
        <v>0</v>
      </c>
      <c r="R85" s="491">
        <f t="shared" si="7"/>
        <v>0</v>
      </c>
      <c r="S85" s="99">
        <f t="shared" si="7"/>
        <v>0</v>
      </c>
      <c r="T85" s="329">
        <f t="shared" si="7"/>
        <v>0</v>
      </c>
    </row>
    <row r="86" spans="1:20" ht="18.75" customHeight="1" x14ac:dyDescent="0.3">
      <c r="A86" s="68"/>
      <c r="B86" s="570" t="s">
        <v>226</v>
      </c>
      <c r="C86" s="570"/>
      <c r="D86" s="492">
        <f>D144</f>
        <v>0</v>
      </c>
      <c r="E86" s="105">
        <f t="shared" ref="E86:T86" si="8">E144</f>
        <v>0</v>
      </c>
      <c r="F86" s="105">
        <f t="shared" si="8"/>
        <v>0</v>
      </c>
      <c r="G86" s="105">
        <f t="shared" si="8"/>
        <v>0</v>
      </c>
      <c r="H86" s="490">
        <f t="shared" si="8"/>
        <v>0</v>
      </c>
      <c r="I86" s="105">
        <f t="shared" si="8"/>
        <v>0</v>
      </c>
      <c r="J86" s="490">
        <f t="shared" si="8"/>
        <v>0</v>
      </c>
      <c r="K86" s="105">
        <f t="shared" si="8"/>
        <v>0</v>
      </c>
      <c r="L86" s="105">
        <f t="shared" si="8"/>
        <v>0</v>
      </c>
      <c r="M86" s="105">
        <f t="shared" si="8"/>
        <v>0</v>
      </c>
      <c r="N86" s="105">
        <f t="shared" si="8"/>
        <v>0</v>
      </c>
      <c r="O86" s="105">
        <f t="shared" si="8"/>
        <v>0</v>
      </c>
      <c r="P86" s="490">
        <f t="shared" si="8"/>
        <v>0</v>
      </c>
      <c r="Q86" s="105">
        <f t="shared" si="8"/>
        <v>0</v>
      </c>
      <c r="R86" s="105">
        <f t="shared" si="8"/>
        <v>0</v>
      </c>
      <c r="S86" s="490">
        <f t="shared" si="8"/>
        <v>0</v>
      </c>
      <c r="T86" s="265">
        <f t="shared" si="8"/>
        <v>0</v>
      </c>
    </row>
    <row r="87" spans="1:20" ht="18.75" customHeight="1" thickBot="1" x14ac:dyDescent="0.35">
      <c r="A87" s="69"/>
      <c r="B87" s="572" t="s">
        <v>227</v>
      </c>
      <c r="C87" s="572"/>
      <c r="D87" s="266"/>
      <c r="E87" s="101"/>
      <c r="F87" s="101"/>
      <c r="G87" s="102"/>
      <c r="H87" s="102"/>
      <c r="I87" s="102"/>
      <c r="J87" s="102"/>
      <c r="K87" s="108"/>
      <c r="L87" s="102"/>
      <c r="M87" s="108"/>
      <c r="N87" s="102"/>
      <c r="O87" s="102"/>
      <c r="P87" s="102"/>
      <c r="Q87" s="102"/>
      <c r="R87" s="102"/>
      <c r="S87" s="102"/>
      <c r="T87" s="103"/>
    </row>
    <row r="88" spans="1:20" ht="12.75" customHeight="1" x14ac:dyDescent="0.25">
      <c r="A88" s="589" t="s">
        <v>360</v>
      </c>
      <c r="B88" s="589"/>
      <c r="C88" s="589"/>
      <c r="D88" s="589"/>
      <c r="E88" s="589"/>
      <c r="F88" s="589"/>
      <c r="G88" s="589"/>
      <c r="H88" s="589"/>
      <c r="I88" s="589"/>
      <c r="J88" s="589"/>
      <c r="K88" s="589"/>
      <c r="L88" s="589"/>
      <c r="M88" s="589"/>
      <c r="N88" s="589"/>
      <c r="O88" s="589"/>
      <c r="P88" s="589"/>
      <c r="Q88" s="589"/>
      <c r="R88" s="589"/>
      <c r="S88" s="584" t="s">
        <v>197</v>
      </c>
      <c r="T88" s="594"/>
    </row>
    <row r="89" spans="1:20" ht="12.75" customHeight="1" x14ac:dyDescent="0.25">
      <c r="A89" s="583" t="s">
        <v>361</v>
      </c>
      <c r="B89" s="583"/>
      <c r="C89" s="583"/>
      <c r="D89" s="583"/>
      <c r="E89" s="583"/>
      <c r="F89" s="583"/>
      <c r="G89" s="583"/>
      <c r="H89" s="583"/>
      <c r="I89" s="583"/>
      <c r="J89" s="583"/>
      <c r="K89" s="583"/>
      <c r="L89" s="583"/>
      <c r="M89" s="583"/>
      <c r="N89" s="583"/>
      <c r="O89" s="583"/>
      <c r="P89" s="583"/>
      <c r="Q89" s="583"/>
      <c r="R89" s="583"/>
      <c r="S89" s="595" t="s">
        <v>198</v>
      </c>
      <c r="T89" s="596"/>
    </row>
    <row r="90" spans="1:20" ht="12.75" customHeight="1" x14ac:dyDescent="0.25">
      <c r="A90" s="576" t="s">
        <v>357</v>
      </c>
      <c r="B90" s="576"/>
      <c r="C90" s="576"/>
      <c r="D90" s="576"/>
      <c r="E90" s="576"/>
      <c r="F90" s="576"/>
      <c r="G90" s="576"/>
      <c r="H90" s="576"/>
      <c r="I90" s="576"/>
      <c r="J90" s="576"/>
      <c r="K90" s="576"/>
      <c r="L90" s="576"/>
      <c r="M90" s="576"/>
      <c r="N90" s="576"/>
      <c r="O90" s="576"/>
      <c r="P90" s="576"/>
      <c r="Q90" s="576"/>
      <c r="R90" s="576"/>
      <c r="S90" s="576"/>
      <c r="T90" s="576"/>
    </row>
    <row r="91" spans="1:20" ht="12.75" customHeight="1" x14ac:dyDescent="0.2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</row>
    <row r="92" spans="1:20" ht="12.75" customHeight="1" x14ac:dyDescent="0.3">
      <c r="A92" s="7"/>
      <c r="B92" s="8"/>
      <c r="C92" s="8"/>
      <c r="D92" s="9"/>
      <c r="E92" s="8"/>
      <c r="F92" s="8"/>
      <c r="G92" s="8"/>
      <c r="H92" s="21"/>
      <c r="I92" s="21"/>
      <c r="J92" s="22"/>
      <c r="K92" s="15"/>
      <c r="L92" s="15"/>
      <c r="M92" s="14"/>
      <c r="N92" s="15"/>
      <c r="O92" s="15"/>
      <c r="P92" s="8"/>
      <c r="Q92" s="8"/>
      <c r="R92" s="8"/>
      <c r="S92" s="9"/>
      <c r="T92" s="8"/>
    </row>
    <row r="93" spans="1:20" ht="14.25" customHeight="1" x14ac:dyDescent="0.35">
      <c r="A93" s="577" t="s">
        <v>228</v>
      </c>
      <c r="B93" s="577"/>
      <c r="C93" s="577"/>
      <c r="D93" s="577"/>
      <c r="E93" s="577"/>
      <c r="F93" s="577"/>
      <c r="G93" s="577"/>
      <c r="H93" s="577"/>
      <c r="I93" s="577"/>
      <c r="J93" s="577"/>
      <c r="K93" s="577"/>
      <c r="L93" s="577"/>
      <c r="M93" s="577"/>
      <c r="N93" s="577"/>
      <c r="O93" s="577"/>
      <c r="P93" s="577"/>
      <c r="Q93" s="577"/>
      <c r="R93" s="577"/>
      <c r="S93" s="577"/>
      <c r="T93" s="577"/>
    </row>
    <row r="94" spans="1:20" ht="6.75" customHeight="1" x14ac:dyDescent="0.3">
      <c r="A94" s="7"/>
      <c r="B94" s="8"/>
      <c r="C94" s="8"/>
      <c r="D94" s="9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9"/>
      <c r="T94" s="9"/>
    </row>
    <row r="95" spans="1:20" ht="12.75" customHeight="1" x14ac:dyDescent="0.3">
      <c r="A95" s="11"/>
      <c r="B95" s="12" t="s">
        <v>200</v>
      </c>
      <c r="C95" s="574">
        <f>C66</f>
        <v>0</v>
      </c>
      <c r="D95" s="574"/>
      <c r="E95" s="574"/>
      <c r="F95" s="574"/>
      <c r="G95" s="8"/>
      <c r="H95" s="8"/>
      <c r="I95" s="8"/>
      <c r="J95" s="9"/>
      <c r="K95" s="9"/>
      <c r="L95" s="12" t="s">
        <v>205</v>
      </c>
      <c r="M95" s="574">
        <f>M66</f>
        <v>0</v>
      </c>
      <c r="N95" s="574"/>
      <c r="O95" s="574"/>
      <c r="P95" s="23"/>
      <c r="Q95" s="9"/>
      <c r="R95" s="593" t="s">
        <v>738</v>
      </c>
      <c r="S95" s="593"/>
      <c r="T95" s="593"/>
    </row>
    <row r="96" spans="1:20" ht="6.75" customHeight="1" thickBot="1" x14ac:dyDescent="0.35">
      <c r="A96" s="7"/>
      <c r="B96" s="24"/>
      <c r="C96" s="8"/>
      <c r="D96" s="9"/>
      <c r="E96" s="8"/>
      <c r="F96" s="8"/>
      <c r="G96" s="8"/>
      <c r="H96" s="8"/>
      <c r="I96" s="8"/>
      <c r="J96" s="8"/>
      <c r="K96" s="8"/>
      <c r="L96" s="25"/>
      <c r="M96" s="23"/>
      <c r="N96" s="9"/>
      <c r="O96" s="8"/>
      <c r="P96" s="8"/>
      <c r="Q96" s="8"/>
      <c r="R96" s="8"/>
      <c r="S96" s="9"/>
      <c r="T96" s="9"/>
    </row>
    <row r="97" spans="1:20" ht="17.25" customHeight="1" x14ac:dyDescent="0.3">
      <c r="A97" s="5"/>
      <c r="B97" s="59"/>
      <c r="C97" s="3"/>
      <c r="D97" s="263">
        <v>17</v>
      </c>
      <c r="E97" s="263">
        <v>18</v>
      </c>
      <c r="F97" s="264">
        <v>19</v>
      </c>
      <c r="G97" s="264">
        <v>20</v>
      </c>
      <c r="H97" s="264">
        <v>21</v>
      </c>
      <c r="I97" s="264">
        <v>22</v>
      </c>
      <c r="J97" s="264">
        <v>23</v>
      </c>
      <c r="K97" s="264">
        <v>24</v>
      </c>
      <c r="L97" s="264">
        <v>25</v>
      </c>
      <c r="M97" s="264">
        <v>26</v>
      </c>
      <c r="N97" s="264">
        <v>27</v>
      </c>
      <c r="O97" s="264">
        <v>28</v>
      </c>
      <c r="P97" s="264">
        <v>29</v>
      </c>
      <c r="Q97" s="264">
        <v>30</v>
      </c>
      <c r="R97" s="264">
        <v>31</v>
      </c>
      <c r="S97" s="264">
        <v>32</v>
      </c>
      <c r="T97" s="262">
        <v>33</v>
      </c>
    </row>
    <row r="98" spans="1:20" ht="120.75" customHeight="1" x14ac:dyDescent="0.25">
      <c r="A98" s="6" t="s">
        <v>206</v>
      </c>
      <c r="B98" s="26" t="s">
        <v>207</v>
      </c>
      <c r="C98" s="4" t="s">
        <v>208</v>
      </c>
      <c r="D98" s="82" t="s">
        <v>231</v>
      </c>
      <c r="E98" s="70" t="s">
        <v>214</v>
      </c>
      <c r="F98" s="27" t="s">
        <v>213</v>
      </c>
      <c r="G98" s="58" t="s">
        <v>233</v>
      </c>
      <c r="H98" s="27" t="s">
        <v>379</v>
      </c>
      <c r="I98" s="27" t="s">
        <v>338</v>
      </c>
      <c r="J98" s="27" t="s">
        <v>232</v>
      </c>
      <c r="K98" s="28" t="s">
        <v>234</v>
      </c>
      <c r="L98" s="27" t="s">
        <v>235</v>
      </c>
      <c r="M98" s="27" t="s">
        <v>236</v>
      </c>
      <c r="N98" s="27" t="s">
        <v>237</v>
      </c>
      <c r="O98" s="27" t="s">
        <v>238</v>
      </c>
      <c r="P98" s="27" t="s">
        <v>240</v>
      </c>
      <c r="Q98" s="27" t="s">
        <v>239</v>
      </c>
      <c r="R98" s="27" t="s">
        <v>243</v>
      </c>
      <c r="S98" s="27" t="s">
        <v>241</v>
      </c>
      <c r="T98" s="109" t="s">
        <v>242</v>
      </c>
    </row>
    <row r="99" spans="1:20" ht="18.75" customHeight="1" x14ac:dyDescent="0.25">
      <c r="A99" s="95" t="str">
        <f>'TC 66-204 page 1'!A99</f>
        <v/>
      </c>
      <c r="B99" s="96" t="str">
        <f>'TC 66-204 page 1'!B99</f>
        <v/>
      </c>
      <c r="C99" s="90" t="str">
        <f>'TC 66-204 page 1'!C99</f>
        <v/>
      </c>
      <c r="D99" s="96" t="str">
        <f>IF('Gint Worksheet'!M54="","",'Gint Worksheet'!M54)</f>
        <v/>
      </c>
      <c r="E99" s="107" t="str">
        <f>IF('Gint Worksheet'!G54="","",'Gint Worksheet'!G54)</f>
        <v/>
      </c>
      <c r="F99" s="406"/>
      <c r="G99" s="405"/>
      <c r="H99" s="98" t="str">
        <f>IF(B99="","",1)</f>
        <v/>
      </c>
      <c r="I99" s="405"/>
      <c r="J99" s="406"/>
      <c r="K99" s="413"/>
      <c r="L99" s="406"/>
      <c r="M99" s="413"/>
      <c r="N99" s="406"/>
      <c r="O99" s="406"/>
      <c r="P99" s="406"/>
      <c r="Q99" s="406"/>
      <c r="R99" s="405"/>
      <c r="S99" s="405"/>
      <c r="T99" s="408"/>
    </row>
    <row r="100" spans="1:20" ht="18.75" customHeight="1" x14ac:dyDescent="0.25">
      <c r="A100" s="95" t="str">
        <f>'TC 66-204 page 1'!A100</f>
        <v/>
      </c>
      <c r="B100" s="96" t="str">
        <f>'TC 66-204 page 1'!B100</f>
        <v/>
      </c>
      <c r="C100" s="90" t="str">
        <f>'TC 66-204 page 1'!C100</f>
        <v/>
      </c>
      <c r="D100" s="96" t="str">
        <f>IF('Gint Worksheet'!M55="","",'Gint Worksheet'!M55)</f>
        <v/>
      </c>
      <c r="E100" s="107" t="str">
        <f>IF('Gint Worksheet'!G55="","",'Gint Worksheet'!G55)</f>
        <v/>
      </c>
      <c r="F100" s="406"/>
      <c r="G100" s="405"/>
      <c r="H100" s="98" t="str">
        <f t="shared" ref="H100:H113" si="9">IF(B100="","",1)</f>
        <v/>
      </c>
      <c r="I100" s="405"/>
      <c r="J100" s="406"/>
      <c r="K100" s="413"/>
      <c r="L100" s="406"/>
      <c r="M100" s="413"/>
      <c r="N100" s="406"/>
      <c r="O100" s="406"/>
      <c r="P100" s="406"/>
      <c r="Q100" s="406"/>
      <c r="R100" s="405"/>
      <c r="S100" s="405"/>
      <c r="T100" s="408"/>
    </row>
    <row r="101" spans="1:20" ht="18.75" customHeight="1" x14ac:dyDescent="0.25">
      <c r="A101" s="95" t="str">
        <f>'TC 66-204 page 1'!A101</f>
        <v/>
      </c>
      <c r="B101" s="96" t="str">
        <f>'TC 66-204 page 1'!B101</f>
        <v/>
      </c>
      <c r="C101" s="90" t="str">
        <f>'TC 66-204 page 1'!C101</f>
        <v/>
      </c>
      <c r="D101" s="96" t="str">
        <f>IF('Gint Worksheet'!M56="","",'Gint Worksheet'!M56)</f>
        <v/>
      </c>
      <c r="E101" s="107" t="str">
        <f>IF('Gint Worksheet'!G56="","",'Gint Worksheet'!G56)</f>
        <v/>
      </c>
      <c r="F101" s="406"/>
      <c r="G101" s="405"/>
      <c r="H101" s="98" t="str">
        <f t="shared" si="9"/>
        <v/>
      </c>
      <c r="I101" s="405"/>
      <c r="J101" s="406"/>
      <c r="K101" s="413"/>
      <c r="L101" s="406"/>
      <c r="M101" s="413"/>
      <c r="N101" s="406"/>
      <c r="O101" s="406"/>
      <c r="P101" s="406"/>
      <c r="Q101" s="406"/>
      <c r="R101" s="405"/>
      <c r="S101" s="405"/>
      <c r="T101" s="408"/>
    </row>
    <row r="102" spans="1:20" ht="18.75" customHeight="1" x14ac:dyDescent="0.25">
      <c r="A102" s="95" t="str">
        <f>'TC 66-204 page 1'!A102</f>
        <v/>
      </c>
      <c r="B102" s="96" t="str">
        <f>'TC 66-204 page 1'!B102</f>
        <v/>
      </c>
      <c r="C102" s="90" t="str">
        <f>'TC 66-204 page 1'!C102</f>
        <v/>
      </c>
      <c r="D102" s="96" t="str">
        <f>IF('Gint Worksheet'!M57="","",'Gint Worksheet'!M57)</f>
        <v/>
      </c>
      <c r="E102" s="107" t="str">
        <f>IF('Gint Worksheet'!G57="","",'Gint Worksheet'!G57)</f>
        <v/>
      </c>
      <c r="F102" s="406"/>
      <c r="G102" s="405"/>
      <c r="H102" s="98" t="str">
        <f t="shared" si="9"/>
        <v/>
      </c>
      <c r="I102" s="405"/>
      <c r="J102" s="406"/>
      <c r="K102" s="413"/>
      <c r="L102" s="406"/>
      <c r="M102" s="413"/>
      <c r="N102" s="406"/>
      <c r="O102" s="406"/>
      <c r="P102" s="406"/>
      <c r="Q102" s="406"/>
      <c r="R102" s="405"/>
      <c r="S102" s="405"/>
      <c r="T102" s="408"/>
    </row>
    <row r="103" spans="1:20" ht="18.75" customHeight="1" x14ac:dyDescent="0.25">
      <c r="A103" s="95" t="str">
        <f>'TC 66-204 page 1'!A103</f>
        <v/>
      </c>
      <c r="B103" s="96" t="str">
        <f>'TC 66-204 page 1'!B103</f>
        <v/>
      </c>
      <c r="C103" s="90" t="str">
        <f>'TC 66-204 page 1'!C103</f>
        <v/>
      </c>
      <c r="D103" s="96" t="str">
        <f>IF('Gint Worksheet'!M58="","",'Gint Worksheet'!M58)</f>
        <v/>
      </c>
      <c r="E103" s="107" t="str">
        <f>IF('Gint Worksheet'!G58="","",'Gint Worksheet'!G58)</f>
        <v/>
      </c>
      <c r="F103" s="406"/>
      <c r="G103" s="405"/>
      <c r="H103" s="98" t="str">
        <f t="shared" si="9"/>
        <v/>
      </c>
      <c r="I103" s="405"/>
      <c r="J103" s="406"/>
      <c r="K103" s="413"/>
      <c r="L103" s="406"/>
      <c r="M103" s="413"/>
      <c r="N103" s="406"/>
      <c r="O103" s="406"/>
      <c r="P103" s="406"/>
      <c r="Q103" s="406"/>
      <c r="R103" s="405"/>
      <c r="S103" s="405"/>
      <c r="T103" s="408"/>
    </row>
    <row r="104" spans="1:20" ht="18.75" customHeight="1" x14ac:dyDescent="0.25">
      <c r="A104" s="95" t="str">
        <f>'TC 66-204 page 1'!A104</f>
        <v/>
      </c>
      <c r="B104" s="96" t="str">
        <f>'TC 66-204 page 1'!B104</f>
        <v/>
      </c>
      <c r="C104" s="90" t="str">
        <f>'TC 66-204 page 1'!C104</f>
        <v/>
      </c>
      <c r="D104" s="96" t="str">
        <f>IF('Gint Worksheet'!M59="","",'Gint Worksheet'!M59)</f>
        <v/>
      </c>
      <c r="E104" s="107" t="str">
        <f>IF('Gint Worksheet'!G59="","",'Gint Worksheet'!G59)</f>
        <v/>
      </c>
      <c r="F104" s="406"/>
      <c r="G104" s="405"/>
      <c r="H104" s="98" t="str">
        <f t="shared" si="9"/>
        <v/>
      </c>
      <c r="I104" s="405"/>
      <c r="J104" s="406"/>
      <c r="K104" s="413"/>
      <c r="L104" s="406"/>
      <c r="M104" s="413"/>
      <c r="N104" s="406"/>
      <c r="O104" s="406"/>
      <c r="P104" s="406"/>
      <c r="Q104" s="406"/>
      <c r="R104" s="405"/>
      <c r="S104" s="405"/>
      <c r="T104" s="408"/>
    </row>
    <row r="105" spans="1:20" ht="18.75" customHeight="1" x14ac:dyDescent="0.25">
      <c r="A105" s="95" t="str">
        <f>'TC 66-204 page 1'!A105</f>
        <v/>
      </c>
      <c r="B105" s="96" t="str">
        <f>'TC 66-204 page 1'!B105</f>
        <v/>
      </c>
      <c r="C105" s="90" t="str">
        <f>'TC 66-204 page 1'!C105</f>
        <v/>
      </c>
      <c r="D105" s="96" t="str">
        <f>IF('Gint Worksheet'!M60="","",'Gint Worksheet'!M60)</f>
        <v/>
      </c>
      <c r="E105" s="107" t="str">
        <f>IF('Gint Worksheet'!G60="","",'Gint Worksheet'!G60)</f>
        <v/>
      </c>
      <c r="F105" s="406"/>
      <c r="G105" s="405"/>
      <c r="H105" s="98" t="str">
        <f t="shared" si="9"/>
        <v/>
      </c>
      <c r="I105" s="405"/>
      <c r="J105" s="406"/>
      <c r="K105" s="413"/>
      <c r="L105" s="406"/>
      <c r="M105" s="413"/>
      <c r="N105" s="406"/>
      <c r="O105" s="406"/>
      <c r="P105" s="406"/>
      <c r="Q105" s="406"/>
      <c r="R105" s="405"/>
      <c r="S105" s="405"/>
      <c r="T105" s="408"/>
    </row>
    <row r="106" spans="1:20" ht="18.75" customHeight="1" x14ac:dyDescent="0.25">
      <c r="A106" s="95" t="str">
        <f>'TC 66-204 page 1'!A106</f>
        <v/>
      </c>
      <c r="B106" s="96" t="str">
        <f>'TC 66-204 page 1'!B106</f>
        <v/>
      </c>
      <c r="C106" s="90" t="str">
        <f>'TC 66-204 page 1'!C106</f>
        <v/>
      </c>
      <c r="D106" s="96" t="str">
        <f>IF('Gint Worksheet'!M61="","",'Gint Worksheet'!M61)</f>
        <v/>
      </c>
      <c r="E106" s="107" t="str">
        <f>IF('Gint Worksheet'!G61="","",'Gint Worksheet'!G61)</f>
        <v/>
      </c>
      <c r="F106" s="406"/>
      <c r="G106" s="405"/>
      <c r="H106" s="98" t="str">
        <f t="shared" si="9"/>
        <v/>
      </c>
      <c r="I106" s="405"/>
      <c r="J106" s="406"/>
      <c r="K106" s="413"/>
      <c r="L106" s="406"/>
      <c r="M106" s="413"/>
      <c r="N106" s="406"/>
      <c r="O106" s="406"/>
      <c r="P106" s="406"/>
      <c r="Q106" s="406"/>
      <c r="R106" s="405"/>
      <c r="S106" s="405"/>
      <c r="T106" s="408"/>
    </row>
    <row r="107" spans="1:20" ht="18.75" customHeight="1" x14ac:dyDescent="0.25">
      <c r="A107" s="95" t="str">
        <f>'TC 66-204 page 1'!A107</f>
        <v/>
      </c>
      <c r="B107" s="96" t="str">
        <f>'TC 66-204 page 1'!B107</f>
        <v/>
      </c>
      <c r="C107" s="90" t="str">
        <f>'TC 66-204 page 1'!C107</f>
        <v/>
      </c>
      <c r="D107" s="96" t="str">
        <f>IF('Gint Worksheet'!M62="","",'Gint Worksheet'!M62)</f>
        <v/>
      </c>
      <c r="E107" s="107" t="str">
        <f>IF('Gint Worksheet'!G62="","",'Gint Worksheet'!G62)</f>
        <v/>
      </c>
      <c r="F107" s="406"/>
      <c r="G107" s="405"/>
      <c r="H107" s="98" t="str">
        <f t="shared" si="9"/>
        <v/>
      </c>
      <c r="I107" s="405"/>
      <c r="J107" s="406"/>
      <c r="K107" s="413"/>
      <c r="L107" s="406"/>
      <c r="M107" s="413"/>
      <c r="N107" s="406"/>
      <c r="O107" s="406"/>
      <c r="P107" s="406"/>
      <c r="Q107" s="406"/>
      <c r="R107" s="405"/>
      <c r="S107" s="405"/>
      <c r="T107" s="408"/>
    </row>
    <row r="108" spans="1:20" ht="18.75" customHeight="1" x14ac:dyDescent="0.25">
      <c r="A108" s="95" t="str">
        <f>'TC 66-204 page 1'!A108</f>
        <v/>
      </c>
      <c r="B108" s="96" t="str">
        <f>'TC 66-204 page 1'!B108</f>
        <v/>
      </c>
      <c r="C108" s="90" t="str">
        <f>'TC 66-204 page 1'!C108</f>
        <v/>
      </c>
      <c r="D108" s="96" t="str">
        <f>IF('Gint Worksheet'!M63="","",'Gint Worksheet'!M63)</f>
        <v/>
      </c>
      <c r="E108" s="107" t="str">
        <f>IF('Gint Worksheet'!G63="","",'Gint Worksheet'!G63)</f>
        <v/>
      </c>
      <c r="F108" s="406"/>
      <c r="G108" s="405"/>
      <c r="H108" s="98" t="str">
        <f t="shared" si="9"/>
        <v/>
      </c>
      <c r="I108" s="405"/>
      <c r="J108" s="406"/>
      <c r="K108" s="413"/>
      <c r="L108" s="406"/>
      <c r="M108" s="413"/>
      <c r="N108" s="406"/>
      <c r="O108" s="406"/>
      <c r="P108" s="406"/>
      <c r="Q108" s="406"/>
      <c r="R108" s="405"/>
      <c r="S108" s="405"/>
      <c r="T108" s="408"/>
    </row>
    <row r="109" spans="1:20" ht="18.75" customHeight="1" x14ac:dyDescent="0.25">
      <c r="A109" s="95" t="str">
        <f>'TC 66-204 page 1'!A109</f>
        <v/>
      </c>
      <c r="B109" s="96" t="str">
        <f>'TC 66-204 page 1'!B109</f>
        <v/>
      </c>
      <c r="C109" s="90" t="str">
        <f>'TC 66-204 page 1'!C109</f>
        <v/>
      </c>
      <c r="D109" s="96" t="str">
        <f>IF('Gint Worksheet'!M64="","",'Gint Worksheet'!M64)</f>
        <v/>
      </c>
      <c r="E109" s="107" t="str">
        <f>IF('Gint Worksheet'!G64="","",'Gint Worksheet'!G64)</f>
        <v/>
      </c>
      <c r="F109" s="406"/>
      <c r="G109" s="405"/>
      <c r="H109" s="98" t="str">
        <f t="shared" si="9"/>
        <v/>
      </c>
      <c r="I109" s="405"/>
      <c r="J109" s="406"/>
      <c r="K109" s="413"/>
      <c r="L109" s="406"/>
      <c r="M109" s="413"/>
      <c r="N109" s="406"/>
      <c r="O109" s="406"/>
      <c r="P109" s="406"/>
      <c r="Q109" s="406"/>
      <c r="R109" s="405"/>
      <c r="S109" s="405"/>
      <c r="T109" s="408"/>
    </row>
    <row r="110" spans="1:20" ht="18.75" customHeight="1" x14ac:dyDescent="0.25">
      <c r="A110" s="95" t="str">
        <f>'TC 66-204 page 1'!A110</f>
        <v/>
      </c>
      <c r="B110" s="96" t="str">
        <f>'TC 66-204 page 1'!B110</f>
        <v/>
      </c>
      <c r="C110" s="90" t="str">
        <f>'TC 66-204 page 1'!C110</f>
        <v/>
      </c>
      <c r="D110" s="96" t="str">
        <f>IF('Gint Worksheet'!M65="","",'Gint Worksheet'!M65)</f>
        <v/>
      </c>
      <c r="E110" s="107" t="str">
        <f>IF('Gint Worksheet'!G65="","",'Gint Worksheet'!G65)</f>
        <v/>
      </c>
      <c r="F110" s="406"/>
      <c r="G110" s="405"/>
      <c r="H110" s="98" t="str">
        <f t="shared" si="9"/>
        <v/>
      </c>
      <c r="I110" s="405"/>
      <c r="J110" s="406"/>
      <c r="K110" s="413"/>
      <c r="L110" s="406"/>
      <c r="M110" s="413"/>
      <c r="N110" s="406"/>
      <c r="O110" s="406"/>
      <c r="P110" s="406"/>
      <c r="Q110" s="406"/>
      <c r="R110" s="405"/>
      <c r="S110" s="405"/>
      <c r="T110" s="408"/>
    </row>
    <row r="111" spans="1:20" ht="18.75" customHeight="1" x14ac:dyDescent="0.25">
      <c r="A111" s="95" t="str">
        <f>'TC 66-204 page 1'!A111</f>
        <v/>
      </c>
      <c r="B111" s="96" t="str">
        <f>'TC 66-204 page 1'!B111</f>
        <v/>
      </c>
      <c r="C111" s="90" t="str">
        <f>'TC 66-204 page 1'!C111</f>
        <v/>
      </c>
      <c r="D111" s="96" t="str">
        <f>IF('Gint Worksheet'!M66="","",'Gint Worksheet'!M66)</f>
        <v/>
      </c>
      <c r="E111" s="107" t="str">
        <f>IF('Gint Worksheet'!G66="","",'Gint Worksheet'!G66)</f>
        <v/>
      </c>
      <c r="F111" s="406"/>
      <c r="G111" s="405"/>
      <c r="H111" s="98" t="str">
        <f t="shared" si="9"/>
        <v/>
      </c>
      <c r="I111" s="405"/>
      <c r="J111" s="406"/>
      <c r="K111" s="413"/>
      <c r="L111" s="406"/>
      <c r="M111" s="413"/>
      <c r="N111" s="406"/>
      <c r="O111" s="406"/>
      <c r="P111" s="406"/>
      <c r="Q111" s="406"/>
      <c r="R111" s="405"/>
      <c r="S111" s="405"/>
      <c r="T111" s="408"/>
    </row>
    <row r="112" spans="1:20" ht="18.75" customHeight="1" x14ac:dyDescent="0.25">
      <c r="A112" s="95" t="str">
        <f>'TC 66-204 page 1'!A112</f>
        <v/>
      </c>
      <c r="B112" s="96" t="str">
        <f>'TC 66-204 page 1'!B112</f>
        <v/>
      </c>
      <c r="C112" s="90" t="str">
        <f>'TC 66-204 page 1'!C112</f>
        <v/>
      </c>
      <c r="D112" s="96" t="str">
        <f>IF('Gint Worksheet'!M67="","",'Gint Worksheet'!M67)</f>
        <v/>
      </c>
      <c r="E112" s="107" t="str">
        <f>IF('Gint Worksheet'!G67="","",'Gint Worksheet'!G67)</f>
        <v/>
      </c>
      <c r="F112" s="406"/>
      <c r="G112" s="405"/>
      <c r="H112" s="98" t="str">
        <f t="shared" si="9"/>
        <v/>
      </c>
      <c r="I112" s="405"/>
      <c r="J112" s="406"/>
      <c r="K112" s="413"/>
      <c r="L112" s="406"/>
      <c r="M112" s="413"/>
      <c r="N112" s="406"/>
      <c r="O112" s="406"/>
      <c r="P112" s="406"/>
      <c r="Q112" s="406"/>
      <c r="R112" s="405"/>
      <c r="S112" s="405"/>
      <c r="T112" s="408"/>
    </row>
    <row r="113" spans="1:20" ht="18.75" customHeight="1" thickBot="1" x14ac:dyDescent="0.3">
      <c r="A113" s="95" t="str">
        <f>'TC 66-204 page 1'!A113</f>
        <v/>
      </c>
      <c r="B113" s="96" t="str">
        <f>'TC 66-204 page 1'!B113</f>
        <v/>
      </c>
      <c r="C113" s="90" t="str">
        <f>'TC 66-204 page 1'!C113</f>
        <v/>
      </c>
      <c r="D113" s="96" t="str">
        <f>IF('Gint Worksheet'!M68="","",'Gint Worksheet'!M68)</f>
        <v/>
      </c>
      <c r="E113" s="107" t="str">
        <f>IF('Gint Worksheet'!G68="","",'Gint Worksheet'!G68)</f>
        <v/>
      </c>
      <c r="F113" s="406"/>
      <c r="G113" s="405"/>
      <c r="H113" s="98" t="str">
        <f t="shared" si="9"/>
        <v/>
      </c>
      <c r="I113" s="405"/>
      <c r="J113" s="406"/>
      <c r="K113" s="413"/>
      <c r="L113" s="406"/>
      <c r="M113" s="413"/>
      <c r="N113" s="406"/>
      <c r="O113" s="406"/>
      <c r="P113" s="406"/>
      <c r="Q113" s="406"/>
      <c r="R113" s="405"/>
      <c r="S113" s="405"/>
      <c r="T113" s="408"/>
    </row>
    <row r="114" spans="1:20" ht="18.75" customHeight="1" x14ac:dyDescent="0.3">
      <c r="A114" s="83"/>
      <c r="B114" s="568" t="s">
        <v>225</v>
      </c>
      <c r="C114" s="569"/>
      <c r="D114" s="86">
        <f t="shared" ref="D114:T114" si="10">SUM(D99:D113)</f>
        <v>0</v>
      </c>
      <c r="E114" s="86">
        <f t="shared" si="10"/>
        <v>0</v>
      </c>
      <c r="F114" s="86">
        <f t="shared" si="10"/>
        <v>0</v>
      </c>
      <c r="G114" s="86">
        <f t="shared" si="10"/>
        <v>0</v>
      </c>
      <c r="H114" s="86">
        <f t="shared" si="10"/>
        <v>0</v>
      </c>
      <c r="I114" s="86">
        <f t="shared" si="10"/>
        <v>0</v>
      </c>
      <c r="J114" s="86">
        <f t="shared" si="10"/>
        <v>0</v>
      </c>
      <c r="K114" s="86">
        <f t="shared" si="10"/>
        <v>0</v>
      </c>
      <c r="L114" s="86">
        <f t="shared" si="10"/>
        <v>0</v>
      </c>
      <c r="M114" s="86">
        <f t="shared" si="10"/>
        <v>0</v>
      </c>
      <c r="N114" s="86">
        <f t="shared" si="10"/>
        <v>0</v>
      </c>
      <c r="O114" s="86">
        <f t="shared" si="10"/>
        <v>0</v>
      </c>
      <c r="P114" s="86">
        <f t="shared" si="10"/>
        <v>0</v>
      </c>
      <c r="Q114" s="86">
        <f t="shared" si="10"/>
        <v>0</v>
      </c>
      <c r="R114" s="86">
        <f t="shared" si="10"/>
        <v>0</v>
      </c>
      <c r="S114" s="87">
        <f t="shared" si="10"/>
        <v>0</v>
      </c>
      <c r="T114" s="331">
        <f t="shared" si="10"/>
        <v>0</v>
      </c>
    </row>
    <row r="115" spans="1:20" ht="18.75" customHeight="1" x14ac:dyDescent="0.3">
      <c r="A115" s="68"/>
      <c r="B115" s="570" t="s">
        <v>226</v>
      </c>
      <c r="C115" s="570"/>
      <c r="D115" s="500">
        <f>D144</f>
        <v>0</v>
      </c>
      <c r="E115" s="78">
        <f t="shared" ref="E115:T115" si="11">E144</f>
        <v>0</v>
      </c>
      <c r="F115" s="78">
        <f t="shared" si="11"/>
        <v>0</v>
      </c>
      <c r="G115" s="78">
        <f t="shared" si="11"/>
        <v>0</v>
      </c>
      <c r="H115" s="268">
        <f t="shared" si="11"/>
        <v>0</v>
      </c>
      <c r="I115" s="78">
        <f t="shared" si="11"/>
        <v>0</v>
      </c>
      <c r="J115" s="268">
        <f t="shared" si="11"/>
        <v>0</v>
      </c>
      <c r="K115" s="78">
        <f t="shared" si="11"/>
        <v>0</v>
      </c>
      <c r="L115" s="78">
        <f t="shared" si="11"/>
        <v>0</v>
      </c>
      <c r="M115" s="78">
        <f t="shared" si="11"/>
        <v>0</v>
      </c>
      <c r="N115" s="78">
        <f t="shared" si="11"/>
        <v>0</v>
      </c>
      <c r="O115" s="78">
        <f t="shared" si="11"/>
        <v>0</v>
      </c>
      <c r="P115" s="268">
        <f t="shared" si="11"/>
        <v>0</v>
      </c>
      <c r="Q115" s="78">
        <f t="shared" si="11"/>
        <v>0</v>
      </c>
      <c r="R115" s="78">
        <f t="shared" si="11"/>
        <v>0</v>
      </c>
      <c r="S115" s="268">
        <f t="shared" si="11"/>
        <v>0</v>
      </c>
      <c r="T115" s="501">
        <f t="shared" si="11"/>
        <v>0</v>
      </c>
    </row>
    <row r="116" spans="1:20" ht="18.75" customHeight="1" thickBot="1" x14ac:dyDescent="0.35">
      <c r="A116" s="69"/>
      <c r="B116" s="572" t="s">
        <v>227</v>
      </c>
      <c r="C116" s="572"/>
      <c r="D116" s="75"/>
      <c r="E116" s="81"/>
      <c r="F116" s="81"/>
      <c r="G116" s="76"/>
      <c r="H116" s="76"/>
      <c r="I116" s="76"/>
      <c r="J116" s="76"/>
      <c r="K116" s="77"/>
      <c r="L116" s="76"/>
      <c r="M116" s="77"/>
      <c r="N116" s="76"/>
      <c r="O116" s="76"/>
      <c r="P116" s="76"/>
      <c r="Q116" s="76"/>
      <c r="R116" s="76"/>
      <c r="S116" s="76"/>
      <c r="T116" s="499"/>
    </row>
    <row r="117" spans="1:20" ht="12.75" customHeight="1" x14ac:dyDescent="0.25">
      <c r="A117" s="589" t="s">
        <v>360</v>
      </c>
      <c r="B117" s="589"/>
      <c r="C117" s="589"/>
      <c r="D117" s="589"/>
      <c r="E117" s="589"/>
      <c r="F117" s="589"/>
      <c r="G117" s="589"/>
      <c r="H117" s="589"/>
      <c r="I117" s="589"/>
      <c r="J117" s="589"/>
      <c r="K117" s="589"/>
      <c r="L117" s="589"/>
      <c r="M117" s="589"/>
      <c r="N117" s="589"/>
      <c r="O117" s="589"/>
      <c r="P117" s="589"/>
      <c r="Q117" s="589"/>
      <c r="R117" s="589"/>
      <c r="S117" s="584" t="s">
        <v>197</v>
      </c>
      <c r="T117" s="594"/>
    </row>
    <row r="118" spans="1:20" ht="12.75" customHeight="1" x14ac:dyDescent="0.25">
      <c r="A118" s="583" t="s">
        <v>361</v>
      </c>
      <c r="B118" s="583"/>
      <c r="C118" s="583"/>
      <c r="D118" s="583"/>
      <c r="E118" s="583"/>
      <c r="F118" s="583"/>
      <c r="G118" s="583"/>
      <c r="H118" s="583"/>
      <c r="I118" s="583"/>
      <c r="J118" s="583"/>
      <c r="K118" s="583"/>
      <c r="L118" s="583"/>
      <c r="M118" s="583"/>
      <c r="N118" s="583"/>
      <c r="O118" s="583"/>
      <c r="P118" s="583"/>
      <c r="Q118" s="583"/>
      <c r="R118" s="583"/>
      <c r="S118" s="595" t="s">
        <v>198</v>
      </c>
      <c r="T118" s="596"/>
    </row>
    <row r="119" spans="1:20" ht="12.75" customHeight="1" x14ac:dyDescent="0.25">
      <c r="A119" s="576" t="s">
        <v>357</v>
      </c>
      <c r="B119" s="576"/>
      <c r="C119" s="576"/>
      <c r="D119" s="576"/>
      <c r="E119" s="576"/>
      <c r="F119" s="576"/>
      <c r="G119" s="576"/>
      <c r="H119" s="576"/>
      <c r="I119" s="576"/>
      <c r="J119" s="576"/>
      <c r="K119" s="576"/>
      <c r="L119" s="576"/>
      <c r="M119" s="576"/>
      <c r="N119" s="576"/>
      <c r="O119" s="576"/>
      <c r="P119" s="576"/>
      <c r="Q119" s="576"/>
      <c r="R119" s="576"/>
      <c r="S119" s="576"/>
      <c r="T119" s="576"/>
    </row>
    <row r="120" spans="1:20" ht="12.75" customHeight="1" x14ac:dyDescent="0.25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</row>
    <row r="121" spans="1:20" ht="12.75" customHeight="1" x14ac:dyDescent="0.3">
      <c r="A121" s="7"/>
      <c r="B121" s="8"/>
      <c r="C121" s="8"/>
      <c r="D121" s="9"/>
      <c r="E121" s="8"/>
      <c r="F121" s="8"/>
      <c r="G121" s="8"/>
      <c r="H121" s="21"/>
      <c r="I121" s="21"/>
      <c r="J121" s="22"/>
      <c r="K121" s="15"/>
      <c r="L121" s="15"/>
      <c r="M121" s="14"/>
      <c r="N121" s="15"/>
      <c r="O121" s="15"/>
      <c r="P121" s="8"/>
      <c r="Q121" s="8"/>
      <c r="R121" s="8"/>
      <c r="S121" s="9"/>
      <c r="T121" s="8"/>
    </row>
    <row r="122" spans="1:20" ht="14.25" customHeight="1" x14ac:dyDescent="0.35">
      <c r="A122" s="577" t="s">
        <v>228</v>
      </c>
      <c r="B122" s="577"/>
      <c r="C122" s="577"/>
      <c r="D122" s="577"/>
      <c r="E122" s="577"/>
      <c r="F122" s="577"/>
      <c r="G122" s="577"/>
      <c r="H122" s="577"/>
      <c r="I122" s="577"/>
      <c r="J122" s="577"/>
      <c r="K122" s="577"/>
      <c r="L122" s="577"/>
      <c r="M122" s="577"/>
      <c r="N122" s="577"/>
      <c r="O122" s="577"/>
      <c r="P122" s="577"/>
      <c r="Q122" s="577"/>
      <c r="R122" s="577"/>
      <c r="S122" s="577"/>
      <c r="T122" s="577"/>
    </row>
    <row r="123" spans="1:20" ht="6.75" customHeight="1" x14ac:dyDescent="0.3">
      <c r="A123" s="7"/>
      <c r="B123" s="8"/>
      <c r="C123" s="8"/>
      <c r="D123" s="9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9"/>
      <c r="T123" s="9"/>
    </row>
    <row r="124" spans="1:20" ht="13" x14ac:dyDescent="0.3">
      <c r="A124" s="11"/>
      <c r="B124" s="12" t="s">
        <v>200</v>
      </c>
      <c r="C124" s="574">
        <f>C8</f>
        <v>0</v>
      </c>
      <c r="D124" s="574"/>
      <c r="E124" s="574"/>
      <c r="F124" s="574"/>
      <c r="G124" s="8"/>
      <c r="H124" s="8"/>
      <c r="I124" s="8"/>
      <c r="J124" s="9"/>
      <c r="K124" s="9"/>
      <c r="L124" s="12" t="s">
        <v>205</v>
      </c>
      <c r="M124" s="574">
        <f>M8</f>
        <v>0</v>
      </c>
      <c r="N124" s="574"/>
      <c r="O124" s="574"/>
      <c r="P124" s="23"/>
      <c r="Q124" s="9"/>
      <c r="R124" s="593" t="s">
        <v>739</v>
      </c>
      <c r="S124" s="593"/>
      <c r="T124" s="593"/>
    </row>
    <row r="125" spans="1:20" ht="6.75" customHeight="1" thickBot="1" x14ac:dyDescent="0.35">
      <c r="A125" s="7"/>
      <c r="B125" s="24"/>
      <c r="C125" s="8"/>
      <c r="D125" s="9"/>
      <c r="E125" s="8"/>
      <c r="F125" s="8"/>
      <c r="G125" s="8"/>
      <c r="H125" s="8"/>
      <c r="I125" s="8"/>
      <c r="J125" s="8"/>
      <c r="K125" s="8"/>
      <c r="L125" s="25"/>
      <c r="M125" s="23"/>
      <c r="N125" s="9"/>
      <c r="O125" s="8"/>
      <c r="P125" s="8"/>
      <c r="Q125" s="8"/>
      <c r="R125" s="8"/>
      <c r="S125" s="9"/>
      <c r="T125" s="9"/>
    </row>
    <row r="126" spans="1:20" ht="17.25" customHeight="1" x14ac:dyDescent="0.3">
      <c r="A126" s="5"/>
      <c r="B126" s="59"/>
      <c r="C126" s="3"/>
      <c r="D126" s="263">
        <v>17</v>
      </c>
      <c r="E126" s="263">
        <v>18</v>
      </c>
      <c r="F126" s="264">
        <v>19</v>
      </c>
      <c r="G126" s="264">
        <v>20</v>
      </c>
      <c r="H126" s="264">
        <v>21</v>
      </c>
      <c r="I126" s="264">
        <v>22</v>
      </c>
      <c r="J126" s="264">
        <v>23</v>
      </c>
      <c r="K126" s="264">
        <v>24</v>
      </c>
      <c r="L126" s="264">
        <v>25</v>
      </c>
      <c r="M126" s="264">
        <v>26</v>
      </c>
      <c r="N126" s="264">
        <v>27</v>
      </c>
      <c r="O126" s="264">
        <v>28</v>
      </c>
      <c r="P126" s="264">
        <v>29</v>
      </c>
      <c r="Q126" s="264">
        <v>30</v>
      </c>
      <c r="R126" s="264">
        <v>31</v>
      </c>
      <c r="S126" s="264">
        <v>32</v>
      </c>
      <c r="T126" s="262">
        <v>33</v>
      </c>
    </row>
    <row r="127" spans="1:20" ht="120.75" customHeight="1" x14ac:dyDescent="0.25">
      <c r="A127" s="6" t="s">
        <v>206</v>
      </c>
      <c r="B127" s="26" t="s">
        <v>207</v>
      </c>
      <c r="C127" s="4" t="s">
        <v>208</v>
      </c>
      <c r="D127" s="82" t="s">
        <v>231</v>
      </c>
      <c r="E127" s="70" t="s">
        <v>214</v>
      </c>
      <c r="F127" s="27" t="s">
        <v>213</v>
      </c>
      <c r="G127" s="58" t="s">
        <v>233</v>
      </c>
      <c r="H127" s="27" t="s">
        <v>379</v>
      </c>
      <c r="I127" s="27" t="s">
        <v>338</v>
      </c>
      <c r="J127" s="27" t="s">
        <v>232</v>
      </c>
      <c r="K127" s="28" t="s">
        <v>234</v>
      </c>
      <c r="L127" s="27" t="s">
        <v>235</v>
      </c>
      <c r="M127" s="27" t="s">
        <v>236</v>
      </c>
      <c r="N127" s="27" t="s">
        <v>237</v>
      </c>
      <c r="O127" s="27" t="s">
        <v>238</v>
      </c>
      <c r="P127" s="27" t="s">
        <v>240</v>
      </c>
      <c r="Q127" s="27" t="s">
        <v>239</v>
      </c>
      <c r="R127" s="27" t="s">
        <v>243</v>
      </c>
      <c r="S127" s="27" t="s">
        <v>241</v>
      </c>
      <c r="T127" s="109" t="s">
        <v>242</v>
      </c>
    </row>
    <row r="128" spans="1:20" ht="18.75" customHeight="1" x14ac:dyDescent="0.25">
      <c r="A128" s="95" t="str">
        <f>'TC 66-204 page 1'!A128</f>
        <v/>
      </c>
      <c r="B128" s="327" t="str">
        <f>'TC 66-204 page 1'!B128</f>
        <v/>
      </c>
      <c r="C128" s="90" t="str">
        <f>'TC 66-204 page 1'!C128</f>
        <v/>
      </c>
      <c r="D128" s="96" t="str">
        <f>IF('Gint Worksheet'!M69="","",'Gint Worksheet'!M69)</f>
        <v/>
      </c>
      <c r="E128" s="107" t="str">
        <f>IF('Gint Worksheet'!G69="","",'Gint Worksheet'!G69)</f>
        <v/>
      </c>
      <c r="F128" s="406"/>
      <c r="G128" s="405"/>
      <c r="H128" s="98" t="str">
        <f>IF(B128="","",1)</f>
        <v/>
      </c>
      <c r="I128" s="405"/>
      <c r="J128" s="406"/>
      <c r="K128" s="413"/>
      <c r="L128" s="406"/>
      <c r="M128" s="413"/>
      <c r="N128" s="406"/>
      <c r="O128" s="406"/>
      <c r="P128" s="406"/>
      <c r="Q128" s="406"/>
      <c r="R128" s="405"/>
      <c r="S128" s="405"/>
      <c r="T128" s="408"/>
    </row>
    <row r="129" spans="1:20" ht="18.75" customHeight="1" x14ac:dyDescent="0.25">
      <c r="A129" s="95" t="str">
        <f>'TC 66-204 page 1'!A129</f>
        <v/>
      </c>
      <c r="B129" s="96" t="str">
        <f>'TC 66-204 page 1'!B129</f>
        <v/>
      </c>
      <c r="C129" s="90" t="str">
        <f>'TC 66-204 page 1'!C129</f>
        <v/>
      </c>
      <c r="D129" s="96" t="str">
        <f>IF('Gint Worksheet'!M70="","",'Gint Worksheet'!M70)</f>
        <v/>
      </c>
      <c r="E129" s="107" t="str">
        <f>IF('Gint Worksheet'!G70="","",'Gint Worksheet'!G70)</f>
        <v/>
      </c>
      <c r="F129" s="406"/>
      <c r="G129" s="405"/>
      <c r="H129" s="98" t="str">
        <f t="shared" ref="H129:H142" si="12">IF(B129="","",1)</f>
        <v/>
      </c>
      <c r="I129" s="405"/>
      <c r="J129" s="406"/>
      <c r="K129" s="413"/>
      <c r="L129" s="406"/>
      <c r="M129" s="413"/>
      <c r="N129" s="406"/>
      <c r="O129" s="406"/>
      <c r="P129" s="406"/>
      <c r="Q129" s="406"/>
      <c r="R129" s="405"/>
      <c r="S129" s="405"/>
      <c r="T129" s="408"/>
    </row>
    <row r="130" spans="1:20" ht="18.75" customHeight="1" x14ac:dyDescent="0.25">
      <c r="A130" s="95" t="str">
        <f>'TC 66-204 page 1'!A130</f>
        <v/>
      </c>
      <c r="B130" s="96" t="str">
        <f>'TC 66-204 page 1'!B130</f>
        <v/>
      </c>
      <c r="C130" s="90" t="str">
        <f>'TC 66-204 page 1'!C130</f>
        <v/>
      </c>
      <c r="D130" s="96" t="str">
        <f>IF('Gint Worksheet'!M71="","",'Gint Worksheet'!M71)</f>
        <v/>
      </c>
      <c r="E130" s="107" t="str">
        <f>IF('Gint Worksheet'!G71="","",'Gint Worksheet'!G71)</f>
        <v/>
      </c>
      <c r="F130" s="406"/>
      <c r="G130" s="405"/>
      <c r="H130" s="98" t="str">
        <f t="shared" si="12"/>
        <v/>
      </c>
      <c r="I130" s="405"/>
      <c r="J130" s="406"/>
      <c r="K130" s="413"/>
      <c r="L130" s="406"/>
      <c r="M130" s="413"/>
      <c r="N130" s="406"/>
      <c r="O130" s="406"/>
      <c r="P130" s="406"/>
      <c r="Q130" s="406"/>
      <c r="R130" s="405"/>
      <c r="S130" s="405"/>
      <c r="T130" s="408"/>
    </row>
    <row r="131" spans="1:20" ht="18.75" customHeight="1" x14ac:dyDescent="0.25">
      <c r="A131" s="95" t="str">
        <f>'TC 66-204 page 1'!A131</f>
        <v/>
      </c>
      <c r="B131" s="96" t="str">
        <f>'TC 66-204 page 1'!B131</f>
        <v/>
      </c>
      <c r="C131" s="90" t="str">
        <f>'TC 66-204 page 1'!C131</f>
        <v/>
      </c>
      <c r="D131" s="96" t="str">
        <f>IF('Gint Worksheet'!M72="","",'Gint Worksheet'!M72)</f>
        <v/>
      </c>
      <c r="E131" s="107" t="str">
        <f>IF('Gint Worksheet'!G72="","",'Gint Worksheet'!G72)</f>
        <v/>
      </c>
      <c r="F131" s="406"/>
      <c r="G131" s="405"/>
      <c r="H131" s="98" t="str">
        <f t="shared" si="12"/>
        <v/>
      </c>
      <c r="I131" s="405"/>
      <c r="J131" s="406"/>
      <c r="K131" s="413"/>
      <c r="L131" s="406"/>
      <c r="M131" s="413"/>
      <c r="N131" s="406"/>
      <c r="O131" s="406"/>
      <c r="P131" s="406"/>
      <c r="Q131" s="406"/>
      <c r="R131" s="405"/>
      <c r="S131" s="405"/>
      <c r="T131" s="408"/>
    </row>
    <row r="132" spans="1:20" ht="18.75" customHeight="1" x14ac:dyDescent="0.25">
      <c r="A132" s="95" t="str">
        <f>'TC 66-204 page 1'!A132</f>
        <v/>
      </c>
      <c r="B132" s="96" t="str">
        <f>'TC 66-204 page 1'!B132</f>
        <v/>
      </c>
      <c r="C132" s="90" t="str">
        <f>'TC 66-204 page 1'!C132</f>
        <v/>
      </c>
      <c r="D132" s="96" t="str">
        <f>IF('Gint Worksheet'!M73="","",'Gint Worksheet'!M73)</f>
        <v/>
      </c>
      <c r="E132" s="107" t="str">
        <f>IF('Gint Worksheet'!G73="","",'Gint Worksheet'!G73)</f>
        <v/>
      </c>
      <c r="F132" s="406"/>
      <c r="G132" s="405"/>
      <c r="H132" s="98" t="str">
        <f t="shared" si="12"/>
        <v/>
      </c>
      <c r="I132" s="405"/>
      <c r="J132" s="406"/>
      <c r="K132" s="413"/>
      <c r="L132" s="406"/>
      <c r="M132" s="413"/>
      <c r="N132" s="406"/>
      <c r="O132" s="406"/>
      <c r="P132" s="406"/>
      <c r="Q132" s="406"/>
      <c r="R132" s="405"/>
      <c r="S132" s="405"/>
      <c r="T132" s="408"/>
    </row>
    <row r="133" spans="1:20" ht="18.75" customHeight="1" x14ac:dyDescent="0.25">
      <c r="A133" s="95" t="str">
        <f>'TC 66-204 page 1'!A133</f>
        <v/>
      </c>
      <c r="B133" s="96" t="str">
        <f>'TC 66-204 page 1'!B133</f>
        <v/>
      </c>
      <c r="C133" s="90" t="str">
        <f>'TC 66-204 page 1'!C133</f>
        <v/>
      </c>
      <c r="D133" s="96" t="str">
        <f>IF('Gint Worksheet'!M74="","",'Gint Worksheet'!M74)</f>
        <v/>
      </c>
      <c r="E133" s="107" t="str">
        <f>IF('Gint Worksheet'!G74="","",'Gint Worksheet'!G74)</f>
        <v/>
      </c>
      <c r="F133" s="406"/>
      <c r="G133" s="405"/>
      <c r="H133" s="98" t="str">
        <f t="shared" si="12"/>
        <v/>
      </c>
      <c r="I133" s="405"/>
      <c r="J133" s="406"/>
      <c r="K133" s="413"/>
      <c r="L133" s="406"/>
      <c r="M133" s="413"/>
      <c r="N133" s="406"/>
      <c r="O133" s="406"/>
      <c r="P133" s="406"/>
      <c r="Q133" s="406"/>
      <c r="R133" s="405"/>
      <c r="S133" s="405"/>
      <c r="T133" s="408"/>
    </row>
    <row r="134" spans="1:20" ht="18.75" customHeight="1" x14ac:dyDescent="0.25">
      <c r="A134" s="95" t="str">
        <f>'TC 66-204 page 1'!A134</f>
        <v/>
      </c>
      <c r="B134" s="96" t="str">
        <f>'TC 66-204 page 1'!B134</f>
        <v/>
      </c>
      <c r="C134" s="90" t="str">
        <f>'TC 66-204 page 1'!C134</f>
        <v/>
      </c>
      <c r="D134" s="96" t="str">
        <f>IF('Gint Worksheet'!M75="","",'Gint Worksheet'!M75)</f>
        <v/>
      </c>
      <c r="E134" s="107" t="str">
        <f>IF('Gint Worksheet'!G75="","",'Gint Worksheet'!G75)</f>
        <v/>
      </c>
      <c r="F134" s="406"/>
      <c r="G134" s="405"/>
      <c r="H134" s="98" t="str">
        <f t="shared" si="12"/>
        <v/>
      </c>
      <c r="I134" s="405"/>
      <c r="J134" s="406"/>
      <c r="K134" s="413"/>
      <c r="L134" s="406"/>
      <c r="M134" s="413"/>
      <c r="N134" s="406"/>
      <c r="O134" s="406"/>
      <c r="P134" s="406"/>
      <c r="Q134" s="406"/>
      <c r="R134" s="405"/>
      <c r="S134" s="405"/>
      <c r="T134" s="408"/>
    </row>
    <row r="135" spans="1:20" ht="18.75" customHeight="1" x14ac:dyDescent="0.25">
      <c r="A135" s="95" t="str">
        <f>'TC 66-204 page 1'!A135</f>
        <v/>
      </c>
      <c r="B135" s="96" t="str">
        <f>'TC 66-204 page 1'!B135</f>
        <v/>
      </c>
      <c r="C135" s="90" t="str">
        <f>'TC 66-204 page 1'!C135</f>
        <v/>
      </c>
      <c r="D135" s="96" t="str">
        <f>IF('Gint Worksheet'!M76="","",'Gint Worksheet'!M76)</f>
        <v/>
      </c>
      <c r="E135" s="107" t="str">
        <f>IF('Gint Worksheet'!G76="","",'Gint Worksheet'!G76)</f>
        <v/>
      </c>
      <c r="F135" s="406"/>
      <c r="G135" s="405"/>
      <c r="H135" s="98" t="str">
        <f t="shared" si="12"/>
        <v/>
      </c>
      <c r="I135" s="405"/>
      <c r="J135" s="406"/>
      <c r="K135" s="413"/>
      <c r="L135" s="406"/>
      <c r="M135" s="413"/>
      <c r="N135" s="406"/>
      <c r="O135" s="406"/>
      <c r="P135" s="406"/>
      <c r="Q135" s="406"/>
      <c r="R135" s="405"/>
      <c r="S135" s="405"/>
      <c r="T135" s="408"/>
    </row>
    <row r="136" spans="1:20" ht="18.75" customHeight="1" x14ac:dyDescent="0.25">
      <c r="A136" s="95" t="str">
        <f>'TC 66-204 page 1'!A136</f>
        <v/>
      </c>
      <c r="B136" s="96" t="str">
        <f>'TC 66-204 page 1'!B136</f>
        <v/>
      </c>
      <c r="C136" s="90" t="str">
        <f>'TC 66-204 page 1'!C136</f>
        <v/>
      </c>
      <c r="D136" s="96" t="str">
        <f>IF('Gint Worksheet'!M77="","",'Gint Worksheet'!M77)</f>
        <v/>
      </c>
      <c r="E136" s="107" t="str">
        <f>IF('Gint Worksheet'!G77="","",'Gint Worksheet'!G77)</f>
        <v/>
      </c>
      <c r="F136" s="406"/>
      <c r="G136" s="405"/>
      <c r="H136" s="98" t="str">
        <f t="shared" si="12"/>
        <v/>
      </c>
      <c r="I136" s="405"/>
      <c r="J136" s="406"/>
      <c r="K136" s="413"/>
      <c r="L136" s="406"/>
      <c r="M136" s="413"/>
      <c r="N136" s="406"/>
      <c r="O136" s="406"/>
      <c r="P136" s="406"/>
      <c r="Q136" s="406"/>
      <c r="R136" s="405"/>
      <c r="S136" s="405"/>
      <c r="T136" s="408"/>
    </row>
    <row r="137" spans="1:20" ht="18.75" customHeight="1" x14ac:dyDescent="0.25">
      <c r="A137" s="95" t="str">
        <f>'TC 66-204 page 1'!A137</f>
        <v/>
      </c>
      <c r="B137" s="96" t="str">
        <f>'TC 66-204 page 1'!B137</f>
        <v/>
      </c>
      <c r="C137" s="90" t="str">
        <f>'TC 66-204 page 1'!C137</f>
        <v/>
      </c>
      <c r="D137" s="96" t="str">
        <f>IF('Gint Worksheet'!M78="","",'Gint Worksheet'!M78)</f>
        <v/>
      </c>
      <c r="E137" s="107" t="str">
        <f>IF('Gint Worksheet'!G78="","",'Gint Worksheet'!G78)</f>
        <v/>
      </c>
      <c r="F137" s="406"/>
      <c r="G137" s="405"/>
      <c r="H137" s="98" t="str">
        <f t="shared" si="12"/>
        <v/>
      </c>
      <c r="I137" s="405"/>
      <c r="J137" s="406"/>
      <c r="K137" s="413"/>
      <c r="L137" s="406"/>
      <c r="M137" s="413"/>
      <c r="N137" s="406"/>
      <c r="O137" s="406"/>
      <c r="P137" s="406"/>
      <c r="Q137" s="406"/>
      <c r="R137" s="405"/>
      <c r="S137" s="405"/>
      <c r="T137" s="408"/>
    </row>
    <row r="138" spans="1:20" ht="18.75" customHeight="1" x14ac:dyDescent="0.25">
      <c r="A138" s="95" t="str">
        <f>'TC 66-204 page 1'!A138</f>
        <v/>
      </c>
      <c r="B138" s="96" t="str">
        <f>'TC 66-204 page 1'!B138</f>
        <v/>
      </c>
      <c r="C138" s="90" t="str">
        <f>'TC 66-204 page 1'!C138</f>
        <v/>
      </c>
      <c r="D138" s="96" t="str">
        <f>IF('Gint Worksheet'!M79="","",'Gint Worksheet'!M79)</f>
        <v/>
      </c>
      <c r="E138" s="107" t="str">
        <f>IF('Gint Worksheet'!G79="","",'Gint Worksheet'!G79)</f>
        <v/>
      </c>
      <c r="F138" s="406"/>
      <c r="G138" s="405"/>
      <c r="H138" s="98" t="str">
        <f t="shared" si="12"/>
        <v/>
      </c>
      <c r="I138" s="405"/>
      <c r="J138" s="406"/>
      <c r="K138" s="413"/>
      <c r="L138" s="406"/>
      <c r="M138" s="413"/>
      <c r="N138" s="406"/>
      <c r="O138" s="406"/>
      <c r="P138" s="406"/>
      <c r="Q138" s="406"/>
      <c r="R138" s="405"/>
      <c r="S138" s="405"/>
      <c r="T138" s="408"/>
    </row>
    <row r="139" spans="1:20" ht="18.75" customHeight="1" x14ac:dyDescent="0.25">
      <c r="A139" s="95" t="str">
        <f>'TC 66-204 page 1'!A139</f>
        <v/>
      </c>
      <c r="B139" s="96" t="str">
        <f>'TC 66-204 page 1'!B139</f>
        <v/>
      </c>
      <c r="C139" s="90" t="str">
        <f>'TC 66-204 page 1'!C139</f>
        <v/>
      </c>
      <c r="D139" s="96" t="str">
        <f>IF('Gint Worksheet'!M80="","",'Gint Worksheet'!M80)</f>
        <v/>
      </c>
      <c r="E139" s="107" t="str">
        <f>IF('Gint Worksheet'!G80="","",'Gint Worksheet'!G80)</f>
        <v/>
      </c>
      <c r="F139" s="406"/>
      <c r="G139" s="405"/>
      <c r="H139" s="98" t="str">
        <f t="shared" si="12"/>
        <v/>
      </c>
      <c r="I139" s="405"/>
      <c r="J139" s="406"/>
      <c r="K139" s="413"/>
      <c r="L139" s="406"/>
      <c r="M139" s="413"/>
      <c r="N139" s="406"/>
      <c r="O139" s="406"/>
      <c r="P139" s="406"/>
      <c r="Q139" s="406"/>
      <c r="R139" s="405"/>
      <c r="S139" s="405"/>
      <c r="T139" s="408"/>
    </row>
    <row r="140" spans="1:20" ht="18.75" customHeight="1" x14ac:dyDescent="0.25">
      <c r="A140" s="95" t="str">
        <f>'TC 66-204 page 1'!A140</f>
        <v/>
      </c>
      <c r="B140" s="96" t="str">
        <f>'TC 66-204 page 1'!B140</f>
        <v/>
      </c>
      <c r="C140" s="90" t="str">
        <f>'TC 66-204 page 1'!C140</f>
        <v/>
      </c>
      <c r="D140" s="96" t="str">
        <f>IF('Gint Worksheet'!M81="","",'Gint Worksheet'!M81)</f>
        <v/>
      </c>
      <c r="E140" s="107" t="str">
        <f>IF('Gint Worksheet'!G81="","",'Gint Worksheet'!G81)</f>
        <v/>
      </c>
      <c r="F140" s="406"/>
      <c r="G140" s="405"/>
      <c r="H140" s="98" t="str">
        <f t="shared" si="12"/>
        <v/>
      </c>
      <c r="I140" s="405"/>
      <c r="J140" s="406"/>
      <c r="K140" s="413"/>
      <c r="L140" s="406"/>
      <c r="M140" s="413"/>
      <c r="N140" s="406"/>
      <c r="O140" s="406"/>
      <c r="P140" s="406"/>
      <c r="Q140" s="406"/>
      <c r="R140" s="405"/>
      <c r="S140" s="405"/>
      <c r="T140" s="408"/>
    </row>
    <row r="141" spans="1:20" ht="18.75" customHeight="1" x14ac:dyDescent="0.25">
      <c r="A141" s="95" t="str">
        <f>'TC 66-204 page 1'!A141</f>
        <v/>
      </c>
      <c r="B141" s="96" t="str">
        <f>'TC 66-204 page 1'!B141</f>
        <v/>
      </c>
      <c r="C141" s="90" t="str">
        <f>'TC 66-204 page 1'!C141</f>
        <v/>
      </c>
      <c r="D141" s="96" t="str">
        <f>IF('Gint Worksheet'!M82="","",'Gint Worksheet'!M82)</f>
        <v/>
      </c>
      <c r="E141" s="107" t="str">
        <f>IF('Gint Worksheet'!G82="","",'Gint Worksheet'!G82)</f>
        <v/>
      </c>
      <c r="F141" s="406"/>
      <c r="G141" s="405"/>
      <c r="H141" s="98" t="str">
        <f t="shared" si="12"/>
        <v/>
      </c>
      <c r="I141" s="405"/>
      <c r="J141" s="406"/>
      <c r="K141" s="413"/>
      <c r="L141" s="406"/>
      <c r="M141" s="413"/>
      <c r="N141" s="406"/>
      <c r="O141" s="406"/>
      <c r="P141" s="406"/>
      <c r="Q141" s="406"/>
      <c r="R141" s="405"/>
      <c r="S141" s="405"/>
      <c r="T141" s="408"/>
    </row>
    <row r="142" spans="1:20" ht="18.75" customHeight="1" thickBot="1" x14ac:dyDescent="0.3">
      <c r="A142" s="95" t="str">
        <f>'TC 66-204 page 1'!A142</f>
        <v/>
      </c>
      <c r="B142" s="96" t="str">
        <f>'TC 66-204 page 1'!B142</f>
        <v/>
      </c>
      <c r="C142" s="90" t="str">
        <f>'TC 66-204 page 1'!C142</f>
        <v/>
      </c>
      <c r="D142" s="96" t="str">
        <f>IF('Gint Worksheet'!M83="","",'Gint Worksheet'!M83)</f>
        <v/>
      </c>
      <c r="E142" s="107" t="str">
        <f>IF('Gint Worksheet'!G83="","",'Gint Worksheet'!G83)</f>
        <v/>
      </c>
      <c r="F142" s="406"/>
      <c r="G142" s="405"/>
      <c r="H142" s="98" t="str">
        <f t="shared" si="12"/>
        <v/>
      </c>
      <c r="I142" s="405"/>
      <c r="J142" s="406"/>
      <c r="K142" s="413"/>
      <c r="L142" s="406"/>
      <c r="M142" s="413"/>
      <c r="N142" s="406"/>
      <c r="O142" s="406"/>
      <c r="P142" s="406"/>
      <c r="Q142" s="406"/>
      <c r="R142" s="405"/>
      <c r="S142" s="405"/>
      <c r="T142" s="408"/>
    </row>
    <row r="143" spans="1:20" ht="18.75" customHeight="1" x14ac:dyDescent="0.3">
      <c r="A143" s="83"/>
      <c r="B143" s="568" t="s">
        <v>225</v>
      </c>
      <c r="C143" s="569"/>
      <c r="D143" s="86">
        <f>SUM(D128:D142)</f>
        <v>0</v>
      </c>
      <c r="E143" s="86">
        <f t="shared" ref="E143:T143" si="13">SUM(E128:E142)</f>
        <v>0</v>
      </c>
      <c r="F143" s="86">
        <f t="shared" si="13"/>
        <v>0</v>
      </c>
      <c r="G143" s="86">
        <f t="shared" si="13"/>
        <v>0</v>
      </c>
      <c r="H143" s="86">
        <f t="shared" si="13"/>
        <v>0</v>
      </c>
      <c r="I143" s="86">
        <f t="shared" si="13"/>
        <v>0</v>
      </c>
      <c r="J143" s="86">
        <f t="shared" si="13"/>
        <v>0</v>
      </c>
      <c r="K143" s="86">
        <f t="shared" si="13"/>
        <v>0</v>
      </c>
      <c r="L143" s="86">
        <f t="shared" si="13"/>
        <v>0</v>
      </c>
      <c r="M143" s="86">
        <f t="shared" si="13"/>
        <v>0</v>
      </c>
      <c r="N143" s="86">
        <f t="shared" si="13"/>
        <v>0</v>
      </c>
      <c r="O143" s="86">
        <f t="shared" si="13"/>
        <v>0</v>
      </c>
      <c r="P143" s="86">
        <f t="shared" si="13"/>
        <v>0</v>
      </c>
      <c r="Q143" s="86">
        <f t="shared" si="13"/>
        <v>0</v>
      </c>
      <c r="R143" s="86">
        <f t="shared" si="13"/>
        <v>0</v>
      </c>
      <c r="S143" s="87">
        <f t="shared" si="13"/>
        <v>0</v>
      </c>
      <c r="T143" s="331">
        <f t="shared" si="13"/>
        <v>0</v>
      </c>
    </row>
    <row r="144" spans="1:20" ht="18.75" customHeight="1" x14ac:dyDescent="0.3">
      <c r="A144" s="68"/>
      <c r="B144" s="570" t="s">
        <v>226</v>
      </c>
      <c r="C144" s="571"/>
      <c r="D144" s="267">
        <f>D27+D56+D85+D114+D143</f>
        <v>0</v>
      </c>
      <c r="E144" s="267">
        <f t="shared" ref="E144:T144" si="14">E27+E56+E85+E114+E143</f>
        <v>0</v>
      </c>
      <c r="F144" s="78">
        <f t="shared" si="14"/>
        <v>0</v>
      </c>
      <c r="G144" s="78">
        <f>G27+G56+G85+G114+G143</f>
        <v>0</v>
      </c>
      <c r="H144" s="78">
        <f t="shared" si="14"/>
        <v>0</v>
      </c>
      <c r="I144" s="268">
        <f t="shared" si="14"/>
        <v>0</v>
      </c>
      <c r="J144" s="78">
        <f t="shared" si="14"/>
        <v>0</v>
      </c>
      <c r="K144" s="268">
        <f t="shared" si="14"/>
        <v>0</v>
      </c>
      <c r="L144" s="78">
        <f t="shared" si="14"/>
        <v>0</v>
      </c>
      <c r="M144" s="78">
        <f t="shared" si="14"/>
        <v>0</v>
      </c>
      <c r="N144" s="78">
        <f t="shared" si="14"/>
        <v>0</v>
      </c>
      <c r="O144" s="78">
        <f t="shared" si="14"/>
        <v>0</v>
      </c>
      <c r="P144" s="78">
        <f t="shared" si="14"/>
        <v>0</v>
      </c>
      <c r="Q144" s="268">
        <f t="shared" si="14"/>
        <v>0</v>
      </c>
      <c r="R144" s="78">
        <f t="shared" si="14"/>
        <v>0</v>
      </c>
      <c r="S144" s="78">
        <f t="shared" si="14"/>
        <v>0</v>
      </c>
      <c r="T144" s="330">
        <f t="shared" si="14"/>
        <v>0</v>
      </c>
    </row>
    <row r="145" spans="1:20" ht="18.75" customHeight="1" thickBot="1" x14ac:dyDescent="0.35">
      <c r="A145" s="69"/>
      <c r="B145" s="572" t="s">
        <v>227</v>
      </c>
      <c r="C145" s="572"/>
      <c r="D145" s="75"/>
      <c r="E145" s="81"/>
      <c r="F145" s="81"/>
      <c r="G145" s="76"/>
      <c r="H145" s="76"/>
      <c r="I145" s="76"/>
      <c r="J145" s="76"/>
      <c r="K145" s="77"/>
      <c r="L145" s="76"/>
      <c r="M145" s="77"/>
      <c r="N145" s="76"/>
      <c r="O145" s="76"/>
      <c r="P145" s="76"/>
      <c r="Q145" s="76"/>
      <c r="R145" s="76"/>
      <c r="S145" s="76"/>
      <c r="T145" s="499"/>
    </row>
    <row r="146" spans="1:20" ht="18.75" customHeight="1" x14ac:dyDescent="0.25"/>
  </sheetData>
  <sheetProtection sheet="1" objects="1" scenarios="1"/>
  <mergeCells count="59">
    <mergeCell ref="B115:C115"/>
    <mergeCell ref="B116:C116"/>
    <mergeCell ref="C95:F95"/>
    <mergeCell ref="M95:O95"/>
    <mergeCell ref="R95:T95"/>
    <mergeCell ref="B114:C114"/>
    <mergeCell ref="B86:C86"/>
    <mergeCell ref="B87:C87"/>
    <mergeCell ref="A88:R88"/>
    <mergeCell ref="S88:T88"/>
    <mergeCell ref="B85:C85"/>
    <mergeCell ref="A31:R31"/>
    <mergeCell ref="S31:T31"/>
    <mergeCell ref="C8:F8"/>
    <mergeCell ref="S1:T1"/>
    <mergeCell ref="S2:T2"/>
    <mergeCell ref="A1:R1"/>
    <mergeCell ref="A2:R2"/>
    <mergeCell ref="A6:T6"/>
    <mergeCell ref="A3:T3"/>
    <mergeCell ref="B29:C29"/>
    <mergeCell ref="B27:C27"/>
    <mergeCell ref="B28:C28"/>
    <mergeCell ref="R8:T8"/>
    <mergeCell ref="A30:R30"/>
    <mergeCell ref="S30:T30"/>
    <mergeCell ref="C66:F66"/>
    <mergeCell ref="M66:O66"/>
    <mergeCell ref="R66:T66"/>
    <mergeCell ref="A32:T32"/>
    <mergeCell ref="A35:T35"/>
    <mergeCell ref="C37:F37"/>
    <mergeCell ref="M37:O37"/>
    <mergeCell ref="R37:T37"/>
    <mergeCell ref="A60:R60"/>
    <mergeCell ref="S59:T59"/>
    <mergeCell ref="S117:T117"/>
    <mergeCell ref="A118:R118"/>
    <mergeCell ref="S118:T118"/>
    <mergeCell ref="A119:T119"/>
    <mergeCell ref="B56:C56"/>
    <mergeCell ref="B57:C57"/>
    <mergeCell ref="B58:C58"/>
    <mergeCell ref="A117:R117"/>
    <mergeCell ref="A59:R59"/>
    <mergeCell ref="A64:T64"/>
    <mergeCell ref="A89:R89"/>
    <mergeCell ref="S89:T89"/>
    <mergeCell ref="A90:T90"/>
    <mergeCell ref="A93:T93"/>
    <mergeCell ref="S60:T60"/>
    <mergeCell ref="A61:T61"/>
    <mergeCell ref="B143:C143"/>
    <mergeCell ref="B144:C144"/>
    <mergeCell ref="B145:C145"/>
    <mergeCell ref="A122:T122"/>
    <mergeCell ref="C124:F124"/>
    <mergeCell ref="M124:O124"/>
    <mergeCell ref="R124:T124"/>
  </mergeCells>
  <phoneticPr fontId="2" type="noConversion"/>
  <conditionalFormatting sqref="A12:A26 D27:T28 A41:C55 D56:T56 A70:C84 D85:T85 A99:C113 D114:T114 A128:C142 D143:T144">
    <cfRule type="cellIs" dxfId="6" priority="1" stopIfTrue="1" operator="equal">
      <formula>0</formula>
    </cfRule>
  </conditionalFormatting>
  <pageMargins left="0.5" right="0" top="0.25" bottom="0" header="0.5" footer="0.5"/>
  <pageSetup orientation="landscape" r:id="rId1"/>
  <headerFooter alignWithMargins="0"/>
  <rowBreaks count="2" manualBreakCount="2">
    <brk id="29" max="19" man="1"/>
    <brk id="116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U152"/>
  <sheetViews>
    <sheetView zoomScaleNormal="100" workbookViewId="0">
      <selection activeCell="Y16" sqref="Y16"/>
    </sheetView>
  </sheetViews>
  <sheetFormatPr defaultColWidth="9.1796875" defaultRowHeight="12.5" x14ac:dyDescent="0.25"/>
  <cols>
    <col min="1" max="1" width="5.26953125" style="20" customWidth="1"/>
    <col min="2" max="2" width="9.7265625" style="20" customWidth="1"/>
    <col min="3" max="3" width="5.7265625" style="20" customWidth="1"/>
    <col min="4" max="21" width="6.453125" style="20" customWidth="1"/>
    <col min="22" max="16384" width="9.1796875" style="20"/>
  </cols>
  <sheetData>
    <row r="1" spans="1:21" ht="12.75" customHeight="1" x14ac:dyDescent="0.25">
      <c r="A1" s="589" t="s">
        <v>362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94" t="s">
        <v>197</v>
      </c>
      <c r="U1" s="594"/>
    </row>
    <row r="2" spans="1:21" ht="12.75" customHeight="1" x14ac:dyDescent="0.25">
      <c r="A2" s="583" t="s">
        <v>363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96" t="s">
        <v>198</v>
      </c>
      <c r="U2" s="596"/>
    </row>
    <row r="3" spans="1:21" ht="12.75" customHeight="1" x14ac:dyDescent="0.25">
      <c r="A3" s="576" t="s">
        <v>254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6"/>
    </row>
    <row r="4" spans="1:21" ht="12.75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1" ht="12.75" customHeight="1" x14ac:dyDescent="0.3">
      <c r="A5" s="7"/>
      <c r="B5" s="8"/>
      <c r="C5" s="8"/>
      <c r="D5" s="9"/>
      <c r="E5" s="8"/>
      <c r="F5" s="8"/>
      <c r="G5" s="8"/>
      <c r="H5" s="21"/>
      <c r="I5" s="21"/>
      <c r="J5" s="22"/>
      <c r="K5" s="15"/>
      <c r="L5" s="15"/>
      <c r="M5" s="14"/>
      <c r="N5" s="15"/>
      <c r="O5" s="15"/>
      <c r="P5" s="8"/>
      <c r="Q5" s="8"/>
      <c r="R5" s="8"/>
      <c r="S5" s="9"/>
      <c r="T5" s="8"/>
      <c r="U5" s="9"/>
    </row>
    <row r="6" spans="1:21" ht="14.25" customHeight="1" x14ac:dyDescent="0.35">
      <c r="A6" s="577" t="s">
        <v>228</v>
      </c>
      <c r="B6" s="577"/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</row>
    <row r="7" spans="1:21" ht="6.75" customHeight="1" x14ac:dyDescent="0.3">
      <c r="A7" s="7"/>
      <c r="B7" s="8"/>
      <c r="C7" s="8"/>
      <c r="D7" s="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/>
      <c r="T7" s="9"/>
      <c r="U7" s="9"/>
    </row>
    <row r="8" spans="1:21" ht="13" x14ac:dyDescent="0.3">
      <c r="A8" s="11"/>
      <c r="B8" s="12" t="s">
        <v>200</v>
      </c>
      <c r="C8" s="574">
        <f>'TC 66-204 page 1'!C7:F7</f>
        <v>0</v>
      </c>
      <c r="D8" s="574"/>
      <c r="E8" s="574"/>
      <c r="F8" s="574"/>
      <c r="G8" s="8"/>
      <c r="H8" s="8"/>
      <c r="I8" s="8"/>
      <c r="J8" s="9"/>
      <c r="K8" s="9"/>
      <c r="L8" s="12" t="s">
        <v>205</v>
      </c>
      <c r="M8" s="575">
        <f>'Rate Classifications'!J4</f>
        <v>0</v>
      </c>
      <c r="N8" s="575"/>
      <c r="O8"/>
      <c r="P8" s="23"/>
      <c r="Q8" s="9"/>
      <c r="R8" s="12" t="s">
        <v>685</v>
      </c>
      <c r="S8" s="12"/>
      <c r="T8" s="12"/>
      <c r="U8" s="14"/>
    </row>
    <row r="9" spans="1:21" ht="6.75" customHeight="1" thickBot="1" x14ac:dyDescent="0.35">
      <c r="A9" s="7"/>
      <c r="B9" s="24"/>
      <c r="C9" s="8"/>
      <c r="D9" s="9"/>
      <c r="E9" s="8"/>
      <c r="F9" s="8"/>
      <c r="G9" s="8"/>
      <c r="H9" s="8"/>
      <c r="I9" s="8"/>
      <c r="J9" s="8"/>
      <c r="K9" s="8"/>
      <c r="L9" s="25"/>
      <c r="M9" s="23"/>
      <c r="N9" s="9"/>
      <c r="O9" s="8"/>
      <c r="P9" s="8"/>
      <c r="Q9" s="8"/>
      <c r="R9" s="8"/>
      <c r="S9" s="9"/>
      <c r="T9" s="9"/>
      <c r="U9" s="9"/>
    </row>
    <row r="10" spans="1:21" ht="17.25" customHeight="1" x14ac:dyDescent="0.3">
      <c r="A10" s="5"/>
      <c r="B10" s="3"/>
      <c r="C10" s="3"/>
      <c r="D10" s="264">
        <v>34</v>
      </c>
      <c r="E10" s="264">
        <v>35</v>
      </c>
      <c r="F10" s="264">
        <v>36</v>
      </c>
      <c r="G10" s="264">
        <v>37</v>
      </c>
      <c r="H10" s="264">
        <v>38</v>
      </c>
      <c r="I10" s="264">
        <v>39</v>
      </c>
      <c r="J10" s="264">
        <v>40</v>
      </c>
      <c r="K10" s="264">
        <v>41</v>
      </c>
      <c r="L10" s="264">
        <v>42</v>
      </c>
      <c r="M10" s="264">
        <v>43</v>
      </c>
      <c r="N10" s="264">
        <v>44</v>
      </c>
      <c r="O10" s="264">
        <v>45</v>
      </c>
      <c r="P10" s="264">
        <v>46</v>
      </c>
      <c r="Q10" s="264">
        <v>47</v>
      </c>
      <c r="R10" s="264">
        <v>48</v>
      </c>
      <c r="S10" s="264">
        <v>49</v>
      </c>
      <c r="T10" s="264">
        <v>50</v>
      </c>
      <c r="U10" s="262">
        <v>51</v>
      </c>
    </row>
    <row r="11" spans="1:21" ht="120.75" customHeight="1" x14ac:dyDescent="0.25">
      <c r="A11" s="6" t="s">
        <v>206</v>
      </c>
      <c r="B11" s="26" t="s">
        <v>207</v>
      </c>
      <c r="C11" s="4" t="s">
        <v>208</v>
      </c>
      <c r="D11" s="18" t="s">
        <v>336</v>
      </c>
      <c r="E11" s="18" t="s">
        <v>337</v>
      </c>
      <c r="F11" s="18" t="s">
        <v>339</v>
      </c>
      <c r="G11" s="18" t="s">
        <v>340</v>
      </c>
      <c r="H11" s="18" t="s">
        <v>341</v>
      </c>
      <c r="I11" s="18" t="s">
        <v>342</v>
      </c>
      <c r="J11" s="18" t="s">
        <v>343</v>
      </c>
      <c r="K11" s="18" t="s">
        <v>344</v>
      </c>
      <c r="L11" s="18" t="s">
        <v>345</v>
      </c>
      <c r="M11" s="18" t="s">
        <v>244</v>
      </c>
      <c r="N11" s="18" t="s">
        <v>346</v>
      </c>
      <c r="O11" s="18" t="s">
        <v>245</v>
      </c>
      <c r="P11" s="18" t="s">
        <v>246</v>
      </c>
      <c r="Q11" s="18" t="s">
        <v>247</v>
      </c>
      <c r="R11" s="18" t="s">
        <v>248</v>
      </c>
      <c r="S11" s="18" t="s">
        <v>249</v>
      </c>
      <c r="T11" s="18" t="s">
        <v>250</v>
      </c>
      <c r="U11" s="92" t="s">
        <v>347</v>
      </c>
    </row>
    <row r="12" spans="1:21" ht="18.75" customHeight="1" x14ac:dyDescent="0.25">
      <c r="A12" s="95" t="str">
        <f>'TC 66-204 page 1'!A12</f>
        <v/>
      </c>
      <c r="B12" s="96" t="str">
        <f>'TC 66-204 page 1'!B12</f>
        <v/>
      </c>
      <c r="C12" s="90" t="str">
        <f>'TC 66-204 page 1'!C12</f>
        <v/>
      </c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5"/>
      <c r="O12" s="405"/>
      <c r="P12" s="405"/>
      <c r="Q12" s="405"/>
      <c r="R12" s="405"/>
      <c r="S12" s="405"/>
      <c r="T12" s="405"/>
      <c r="U12" s="408"/>
    </row>
    <row r="13" spans="1:21" ht="18.75" customHeight="1" x14ac:dyDescent="0.25">
      <c r="A13" s="95" t="str">
        <f>'TC 66-204 page 1'!A13</f>
        <v/>
      </c>
      <c r="B13" s="96" t="str">
        <f>'TC 66-204 page 1'!B13</f>
        <v/>
      </c>
      <c r="C13" s="90" t="str">
        <f>'TC 66-204 page 1'!C13</f>
        <v/>
      </c>
      <c r="D13" s="405"/>
      <c r="E13" s="405"/>
      <c r="F13" s="405"/>
      <c r="G13" s="405"/>
      <c r="H13" s="405"/>
      <c r="I13" s="405"/>
      <c r="J13" s="405"/>
      <c r="K13" s="405"/>
      <c r="L13" s="405"/>
      <c r="M13" s="405"/>
      <c r="N13" s="405"/>
      <c r="O13" s="405"/>
      <c r="P13" s="405"/>
      <c r="Q13" s="405"/>
      <c r="R13" s="405"/>
      <c r="S13" s="405"/>
      <c r="T13" s="405"/>
      <c r="U13" s="408"/>
    </row>
    <row r="14" spans="1:21" ht="18.75" customHeight="1" x14ac:dyDescent="0.25">
      <c r="A14" s="95" t="str">
        <f>'TC 66-204 page 1'!A14</f>
        <v/>
      </c>
      <c r="B14" s="96" t="str">
        <f>'TC 66-204 page 1'!B14</f>
        <v/>
      </c>
      <c r="C14" s="90" t="str">
        <f>'TC 66-204 page 1'!C14</f>
        <v/>
      </c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5"/>
      <c r="R14" s="405"/>
      <c r="S14" s="405"/>
      <c r="T14" s="405"/>
      <c r="U14" s="408"/>
    </row>
    <row r="15" spans="1:21" ht="18.75" customHeight="1" x14ac:dyDescent="0.25">
      <c r="A15" s="95" t="str">
        <f>'TC 66-204 page 1'!A15</f>
        <v/>
      </c>
      <c r="B15" s="96" t="str">
        <f>'TC 66-204 page 1'!B15</f>
        <v/>
      </c>
      <c r="C15" s="90" t="str">
        <f>'TC 66-204 page 1'!C15</f>
        <v/>
      </c>
      <c r="D15" s="405"/>
      <c r="E15" s="405"/>
      <c r="F15" s="405"/>
      <c r="G15" s="405"/>
      <c r="H15" s="405"/>
      <c r="I15" s="405"/>
      <c r="J15" s="405"/>
      <c r="K15" s="405"/>
      <c r="L15" s="405"/>
      <c r="M15" s="405"/>
      <c r="N15" s="405"/>
      <c r="O15" s="405"/>
      <c r="P15" s="405"/>
      <c r="Q15" s="405"/>
      <c r="R15" s="405"/>
      <c r="S15" s="405"/>
      <c r="T15" s="405"/>
      <c r="U15" s="408"/>
    </row>
    <row r="16" spans="1:21" ht="18.75" customHeight="1" x14ac:dyDescent="0.25">
      <c r="A16" s="95" t="str">
        <f>'TC 66-204 page 1'!A16</f>
        <v/>
      </c>
      <c r="B16" s="96" t="str">
        <f>'TC 66-204 page 1'!B16</f>
        <v/>
      </c>
      <c r="C16" s="90" t="str">
        <f>'TC 66-204 page 1'!C16</f>
        <v/>
      </c>
      <c r="D16" s="405"/>
      <c r="E16" s="405"/>
      <c r="F16" s="405"/>
      <c r="G16" s="405"/>
      <c r="H16" s="405"/>
      <c r="I16" s="405"/>
      <c r="J16" s="405"/>
      <c r="K16" s="405"/>
      <c r="L16" s="405"/>
      <c r="M16" s="405"/>
      <c r="N16" s="405"/>
      <c r="O16" s="405"/>
      <c r="P16" s="405"/>
      <c r="Q16" s="405"/>
      <c r="R16" s="405"/>
      <c r="S16" s="405"/>
      <c r="T16" s="405"/>
      <c r="U16" s="408"/>
    </row>
    <row r="17" spans="1:21" ht="18.75" customHeight="1" x14ac:dyDescent="0.25">
      <c r="A17" s="95" t="str">
        <f>'TC 66-204 page 1'!A17</f>
        <v/>
      </c>
      <c r="B17" s="96" t="str">
        <f>'TC 66-204 page 1'!B17</f>
        <v/>
      </c>
      <c r="C17" s="90" t="str">
        <f>'TC 66-204 page 1'!C17</f>
        <v/>
      </c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5"/>
      <c r="R17" s="405"/>
      <c r="S17" s="405"/>
      <c r="T17" s="405"/>
      <c r="U17" s="408"/>
    </row>
    <row r="18" spans="1:21" ht="18.75" customHeight="1" x14ac:dyDescent="0.25">
      <c r="A18" s="95" t="str">
        <f>'TC 66-204 page 1'!A18</f>
        <v/>
      </c>
      <c r="B18" s="96" t="str">
        <f>'TC 66-204 page 1'!B18</f>
        <v/>
      </c>
      <c r="C18" s="90" t="str">
        <f>'TC 66-204 page 1'!C18</f>
        <v/>
      </c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8"/>
    </row>
    <row r="19" spans="1:21" ht="18.75" customHeight="1" x14ac:dyDescent="0.25">
      <c r="A19" s="95" t="str">
        <f>'TC 66-204 page 1'!A19</f>
        <v/>
      </c>
      <c r="B19" s="96" t="str">
        <f>'TC 66-204 page 1'!B19</f>
        <v/>
      </c>
      <c r="C19" s="90" t="str">
        <f>'TC 66-204 page 1'!C19</f>
        <v/>
      </c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405"/>
      <c r="Q19" s="405"/>
      <c r="R19" s="405"/>
      <c r="S19" s="405"/>
      <c r="T19" s="405"/>
      <c r="U19" s="408"/>
    </row>
    <row r="20" spans="1:21" ht="18.75" customHeight="1" x14ac:dyDescent="0.25">
      <c r="A20" s="95" t="str">
        <f>'TC 66-204 page 1'!A20</f>
        <v/>
      </c>
      <c r="B20" s="96" t="str">
        <f>'TC 66-204 page 1'!B20</f>
        <v/>
      </c>
      <c r="C20" s="90" t="str">
        <f>'TC 66-204 page 1'!C20</f>
        <v/>
      </c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  <c r="Q20" s="405"/>
      <c r="R20" s="405"/>
      <c r="S20" s="405"/>
      <c r="T20" s="405"/>
      <c r="U20" s="408"/>
    </row>
    <row r="21" spans="1:21" ht="18.75" customHeight="1" x14ac:dyDescent="0.25">
      <c r="A21" s="95" t="str">
        <f>'TC 66-204 page 1'!A21</f>
        <v/>
      </c>
      <c r="B21" s="96" t="str">
        <f>'TC 66-204 page 1'!B21</f>
        <v/>
      </c>
      <c r="C21" s="90" t="str">
        <f>'TC 66-204 page 1'!C21</f>
        <v/>
      </c>
      <c r="D21" s="405"/>
      <c r="E21" s="405"/>
      <c r="F21" s="405"/>
      <c r="G21" s="405"/>
      <c r="H21" s="405"/>
      <c r="I21" s="405"/>
      <c r="J21" s="405"/>
      <c r="K21" s="405"/>
      <c r="L21" s="405"/>
      <c r="M21" s="405"/>
      <c r="N21" s="405"/>
      <c r="O21" s="405"/>
      <c r="P21" s="405"/>
      <c r="Q21" s="405"/>
      <c r="R21" s="405"/>
      <c r="S21" s="405"/>
      <c r="T21" s="405"/>
      <c r="U21" s="408"/>
    </row>
    <row r="22" spans="1:21" ht="18.75" customHeight="1" x14ac:dyDescent="0.25">
      <c r="A22" s="95" t="str">
        <f>'TC 66-204 page 1'!A22</f>
        <v/>
      </c>
      <c r="B22" s="96" t="str">
        <f>'TC 66-204 page 1'!B22</f>
        <v/>
      </c>
      <c r="C22" s="90" t="str">
        <f>'TC 66-204 page 1'!C22</f>
        <v/>
      </c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Q22" s="405"/>
      <c r="R22" s="405"/>
      <c r="S22" s="405"/>
      <c r="T22" s="405"/>
      <c r="U22" s="408"/>
    </row>
    <row r="23" spans="1:21" ht="18.75" customHeight="1" x14ac:dyDescent="0.25">
      <c r="A23" s="95" t="str">
        <f>'TC 66-204 page 1'!A23</f>
        <v/>
      </c>
      <c r="B23" s="96" t="str">
        <f>'TC 66-204 page 1'!B23</f>
        <v/>
      </c>
      <c r="C23" s="90" t="str">
        <f>'TC 66-204 page 1'!C23</f>
        <v/>
      </c>
      <c r="D23" s="405"/>
      <c r="E23" s="405"/>
      <c r="F23" s="405"/>
      <c r="G23" s="405"/>
      <c r="H23" s="405"/>
      <c r="I23" s="405"/>
      <c r="J23" s="405"/>
      <c r="K23" s="405"/>
      <c r="L23" s="405"/>
      <c r="M23" s="405"/>
      <c r="N23" s="405"/>
      <c r="O23" s="405"/>
      <c r="P23" s="405"/>
      <c r="Q23" s="405"/>
      <c r="R23" s="405"/>
      <c r="S23" s="405"/>
      <c r="T23" s="405"/>
      <c r="U23" s="408"/>
    </row>
    <row r="24" spans="1:21" ht="18.75" customHeight="1" x14ac:dyDescent="0.25">
      <c r="A24" s="95" t="str">
        <f>'TC 66-204 page 1'!A24</f>
        <v/>
      </c>
      <c r="B24" s="96" t="str">
        <f>'TC 66-204 page 1'!B24</f>
        <v/>
      </c>
      <c r="C24" s="90" t="str">
        <f>'TC 66-204 page 1'!C24</f>
        <v/>
      </c>
      <c r="D24" s="405"/>
      <c r="E24" s="405"/>
      <c r="F24" s="405"/>
      <c r="G24" s="405"/>
      <c r="H24" s="405"/>
      <c r="I24" s="405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08"/>
    </row>
    <row r="25" spans="1:21" ht="18.75" customHeight="1" x14ac:dyDescent="0.25">
      <c r="A25" s="95" t="str">
        <f>'TC 66-204 page 1'!A25</f>
        <v/>
      </c>
      <c r="B25" s="96" t="str">
        <f>'TC 66-204 page 1'!B25</f>
        <v/>
      </c>
      <c r="C25" s="90" t="str">
        <f>'TC 66-204 page 1'!C25</f>
        <v/>
      </c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8"/>
    </row>
    <row r="26" spans="1:21" ht="18.75" customHeight="1" thickBot="1" x14ac:dyDescent="0.3">
      <c r="A26" s="97" t="str">
        <f>'TC 66-204 page 1'!A26</f>
        <v/>
      </c>
      <c r="B26" s="98" t="str">
        <f>'TC 66-204 page 1'!B26</f>
        <v/>
      </c>
      <c r="C26" s="106" t="str">
        <f>'TC 66-204 page 1'!C26</f>
        <v/>
      </c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5"/>
      <c r="U26" s="416"/>
    </row>
    <row r="27" spans="1:21" ht="18.75" customHeight="1" x14ac:dyDescent="0.3">
      <c r="A27" s="602" t="s">
        <v>225</v>
      </c>
      <c r="B27" s="568"/>
      <c r="C27" s="569"/>
      <c r="D27" s="86">
        <f>SUM(D12:D26)</f>
        <v>0</v>
      </c>
      <c r="E27" s="86">
        <f t="shared" ref="E27:U27" si="0">SUM(E12:E26)</f>
        <v>0</v>
      </c>
      <c r="F27" s="86">
        <f t="shared" si="0"/>
        <v>0</v>
      </c>
      <c r="G27" s="86">
        <f t="shared" si="0"/>
        <v>0</v>
      </c>
      <c r="H27" s="86">
        <f t="shared" si="0"/>
        <v>0</v>
      </c>
      <c r="I27" s="86">
        <f t="shared" si="0"/>
        <v>0</v>
      </c>
      <c r="J27" s="86">
        <f t="shared" si="0"/>
        <v>0</v>
      </c>
      <c r="K27" s="86">
        <f t="shared" si="0"/>
        <v>0</v>
      </c>
      <c r="L27" s="86">
        <f t="shared" si="0"/>
        <v>0</v>
      </c>
      <c r="M27" s="86">
        <f t="shared" si="0"/>
        <v>0</v>
      </c>
      <c r="N27" s="86">
        <f t="shared" si="0"/>
        <v>0</v>
      </c>
      <c r="O27" s="86">
        <f t="shared" si="0"/>
        <v>0</v>
      </c>
      <c r="P27" s="86">
        <f t="shared" si="0"/>
        <v>0</v>
      </c>
      <c r="Q27" s="86">
        <f t="shared" si="0"/>
        <v>0</v>
      </c>
      <c r="R27" s="86">
        <f t="shared" si="0"/>
        <v>0</v>
      </c>
      <c r="S27" s="87">
        <f t="shared" si="0"/>
        <v>0</v>
      </c>
      <c r="T27" s="87">
        <f t="shared" si="0"/>
        <v>0</v>
      </c>
      <c r="U27" s="331">
        <f t="shared" si="0"/>
        <v>0</v>
      </c>
    </row>
    <row r="28" spans="1:21" ht="18.75" customHeight="1" x14ac:dyDescent="0.3">
      <c r="A28" s="597" t="s">
        <v>226</v>
      </c>
      <c r="B28" s="570"/>
      <c r="C28" s="571"/>
      <c r="D28" s="74">
        <f>D144</f>
        <v>0</v>
      </c>
      <c r="E28" s="72">
        <f t="shared" ref="E28:U28" si="1">E144</f>
        <v>0</v>
      </c>
      <c r="F28" s="72">
        <f t="shared" si="1"/>
        <v>0</v>
      </c>
      <c r="G28" s="72">
        <f t="shared" si="1"/>
        <v>0</v>
      </c>
      <c r="H28" s="72">
        <f t="shared" si="1"/>
        <v>0</v>
      </c>
      <c r="I28" s="72">
        <f t="shared" si="1"/>
        <v>0</v>
      </c>
      <c r="J28" s="72">
        <f t="shared" si="1"/>
        <v>0</v>
      </c>
      <c r="K28" s="72">
        <f t="shared" si="1"/>
        <v>0</v>
      </c>
      <c r="L28" s="72">
        <f t="shared" si="1"/>
        <v>0</v>
      </c>
      <c r="M28" s="72">
        <f t="shared" si="1"/>
        <v>0</v>
      </c>
      <c r="N28" s="72">
        <f t="shared" si="1"/>
        <v>0</v>
      </c>
      <c r="O28" s="72">
        <f t="shared" si="1"/>
        <v>0</v>
      </c>
      <c r="P28" s="72">
        <f t="shared" si="1"/>
        <v>0</v>
      </c>
      <c r="Q28" s="72">
        <f t="shared" si="1"/>
        <v>0</v>
      </c>
      <c r="R28" s="72">
        <f t="shared" si="1"/>
        <v>0</v>
      </c>
      <c r="S28" s="72">
        <f t="shared" si="1"/>
        <v>0</v>
      </c>
      <c r="T28" s="72">
        <f t="shared" si="1"/>
        <v>0</v>
      </c>
      <c r="U28" s="332">
        <f t="shared" si="1"/>
        <v>0</v>
      </c>
    </row>
    <row r="29" spans="1:21" ht="18.75" customHeight="1" thickBot="1" x14ac:dyDescent="0.35">
      <c r="A29" s="598" t="s">
        <v>227</v>
      </c>
      <c r="B29" s="599"/>
      <c r="C29" s="600"/>
      <c r="D29" s="81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499"/>
    </row>
    <row r="30" spans="1:21" ht="12.75" customHeight="1" x14ac:dyDescent="0.25">
      <c r="A30" s="589" t="s">
        <v>362</v>
      </c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94" t="s">
        <v>197</v>
      </c>
      <c r="U30" s="594"/>
    </row>
    <row r="31" spans="1:21" ht="12.75" customHeight="1" x14ac:dyDescent="0.25">
      <c r="A31" s="583" t="s">
        <v>363</v>
      </c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3"/>
      <c r="S31" s="583"/>
      <c r="T31" s="596" t="s">
        <v>198</v>
      </c>
      <c r="U31" s="596"/>
    </row>
    <row r="32" spans="1:21" ht="12.75" customHeight="1" x14ac:dyDescent="0.25">
      <c r="A32" s="576" t="s">
        <v>254</v>
      </c>
      <c r="B32" s="576"/>
      <c r="C32" s="576"/>
      <c r="D32" s="576"/>
      <c r="E32" s="576"/>
      <c r="F32" s="576"/>
      <c r="G32" s="576"/>
      <c r="H32" s="576"/>
      <c r="I32" s="576"/>
      <c r="J32" s="576"/>
      <c r="K32" s="576"/>
      <c r="L32" s="576"/>
      <c r="M32" s="576"/>
      <c r="N32" s="576"/>
      <c r="O32" s="576"/>
      <c r="P32" s="576"/>
      <c r="Q32" s="576"/>
      <c r="R32" s="576"/>
      <c r="S32" s="576"/>
      <c r="T32" s="576"/>
      <c r="U32" s="576"/>
    </row>
    <row r="33" spans="1:21" ht="12.75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</row>
    <row r="34" spans="1:21" ht="12.75" customHeight="1" x14ac:dyDescent="0.3">
      <c r="A34" s="7"/>
      <c r="B34" s="8"/>
      <c r="C34" s="8"/>
      <c r="D34" s="9"/>
      <c r="E34" s="8"/>
      <c r="F34" s="8"/>
      <c r="G34" s="8"/>
      <c r="H34" s="21"/>
      <c r="I34" s="21"/>
      <c r="J34" s="22"/>
      <c r="K34" s="15"/>
      <c r="L34" s="15"/>
      <c r="M34" s="14"/>
      <c r="N34" s="15"/>
      <c r="O34" s="15"/>
      <c r="P34" s="8"/>
      <c r="Q34" s="8"/>
      <c r="R34" s="8"/>
      <c r="S34" s="9"/>
      <c r="T34" s="8"/>
      <c r="U34" s="9"/>
    </row>
    <row r="35" spans="1:21" ht="14.25" customHeight="1" x14ac:dyDescent="0.35">
      <c r="A35" s="577" t="s">
        <v>228</v>
      </c>
      <c r="B35" s="577"/>
      <c r="C35" s="577"/>
      <c r="D35" s="577"/>
      <c r="E35" s="577"/>
      <c r="F35" s="577"/>
      <c r="G35" s="577"/>
      <c r="H35" s="577"/>
      <c r="I35" s="577"/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</row>
    <row r="36" spans="1:21" ht="6.75" customHeight="1" x14ac:dyDescent="0.3">
      <c r="A36" s="7"/>
      <c r="B36" s="8"/>
      <c r="C36" s="8"/>
      <c r="D36" s="9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9"/>
      <c r="T36" s="9"/>
      <c r="U36" s="9"/>
    </row>
    <row r="37" spans="1:21" ht="13" x14ac:dyDescent="0.3">
      <c r="A37" s="11"/>
      <c r="B37" s="12" t="s">
        <v>200</v>
      </c>
      <c r="C37" s="574">
        <f>C8</f>
        <v>0</v>
      </c>
      <c r="D37" s="574"/>
      <c r="E37" s="574"/>
      <c r="F37" s="574"/>
      <c r="G37" s="8"/>
      <c r="H37" s="8"/>
      <c r="I37" s="8"/>
      <c r="J37" s="9"/>
      <c r="K37" s="9"/>
      <c r="L37" s="12" t="s">
        <v>205</v>
      </c>
      <c r="M37" s="601">
        <f>M8</f>
        <v>0</v>
      </c>
      <c r="N37" s="574"/>
      <c r="O37" s="574"/>
      <c r="P37" s="23"/>
      <c r="Q37" s="9"/>
      <c r="R37" s="12" t="s">
        <v>687</v>
      </c>
      <c r="S37" s="12"/>
      <c r="T37" s="12"/>
      <c r="U37" s="14"/>
    </row>
    <row r="38" spans="1:21" ht="6.75" customHeight="1" thickBot="1" x14ac:dyDescent="0.35">
      <c r="A38" s="7"/>
      <c r="B38" s="24"/>
      <c r="C38" s="8"/>
      <c r="D38" s="9"/>
      <c r="E38" s="8"/>
      <c r="F38" s="8"/>
      <c r="G38" s="8"/>
      <c r="H38" s="8"/>
      <c r="I38" s="8"/>
      <c r="J38" s="8"/>
      <c r="K38" s="8"/>
      <c r="L38" s="25"/>
      <c r="M38" s="23"/>
      <c r="N38" s="9"/>
      <c r="O38" s="8"/>
      <c r="P38" s="8"/>
      <c r="Q38" s="8"/>
      <c r="R38" s="8"/>
      <c r="S38" s="9"/>
      <c r="T38" s="9"/>
      <c r="U38" s="9"/>
    </row>
    <row r="39" spans="1:21" ht="17.25" customHeight="1" x14ac:dyDescent="0.3">
      <c r="A39" s="5"/>
      <c r="B39" s="3"/>
      <c r="C39" s="3"/>
      <c r="D39" s="264">
        <v>34</v>
      </c>
      <c r="E39" s="264">
        <v>35</v>
      </c>
      <c r="F39" s="264">
        <v>36</v>
      </c>
      <c r="G39" s="264">
        <v>37</v>
      </c>
      <c r="H39" s="264">
        <v>38</v>
      </c>
      <c r="I39" s="264">
        <v>39</v>
      </c>
      <c r="J39" s="264">
        <v>40</v>
      </c>
      <c r="K39" s="264">
        <v>41</v>
      </c>
      <c r="L39" s="264">
        <v>42</v>
      </c>
      <c r="M39" s="264">
        <v>43</v>
      </c>
      <c r="N39" s="264">
        <v>44</v>
      </c>
      <c r="O39" s="264">
        <v>45</v>
      </c>
      <c r="P39" s="264">
        <v>46</v>
      </c>
      <c r="Q39" s="264">
        <v>47</v>
      </c>
      <c r="R39" s="264">
        <v>48</v>
      </c>
      <c r="S39" s="264">
        <v>49</v>
      </c>
      <c r="T39" s="264">
        <v>50</v>
      </c>
      <c r="U39" s="262">
        <v>51</v>
      </c>
    </row>
    <row r="40" spans="1:21" ht="120.75" customHeight="1" x14ac:dyDescent="0.25">
      <c r="A40" s="6" t="s">
        <v>206</v>
      </c>
      <c r="B40" s="26" t="s">
        <v>207</v>
      </c>
      <c r="C40" s="4" t="s">
        <v>208</v>
      </c>
      <c r="D40" s="18" t="s">
        <v>336</v>
      </c>
      <c r="E40" s="18" t="s">
        <v>337</v>
      </c>
      <c r="F40" s="18" t="s">
        <v>339</v>
      </c>
      <c r="G40" s="18" t="s">
        <v>340</v>
      </c>
      <c r="H40" s="18" t="s">
        <v>341</v>
      </c>
      <c r="I40" s="18" t="s">
        <v>342</v>
      </c>
      <c r="J40" s="18" t="s">
        <v>343</v>
      </c>
      <c r="K40" s="18" t="s">
        <v>344</v>
      </c>
      <c r="L40" s="18" t="s">
        <v>345</v>
      </c>
      <c r="M40" s="18" t="s">
        <v>244</v>
      </c>
      <c r="N40" s="18" t="s">
        <v>346</v>
      </c>
      <c r="O40" s="18" t="s">
        <v>245</v>
      </c>
      <c r="P40" s="18" t="s">
        <v>246</v>
      </c>
      <c r="Q40" s="18" t="s">
        <v>247</v>
      </c>
      <c r="R40" s="18" t="s">
        <v>248</v>
      </c>
      <c r="S40" s="18" t="s">
        <v>249</v>
      </c>
      <c r="T40" s="18" t="s">
        <v>250</v>
      </c>
      <c r="U40" s="92" t="s">
        <v>347</v>
      </c>
    </row>
    <row r="41" spans="1:21" ht="18.75" customHeight="1" x14ac:dyDescent="0.25">
      <c r="A41" s="95" t="str">
        <f>'TC 66-204 page 1'!A41</f>
        <v/>
      </c>
      <c r="B41" s="96" t="str">
        <f>'TC 66-204 page 1'!B41</f>
        <v/>
      </c>
      <c r="C41" s="90" t="str">
        <f>'TC 66-204 page 1'!C41</f>
        <v/>
      </c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17"/>
      <c r="O41" s="417"/>
      <c r="P41" s="417"/>
      <c r="Q41" s="417"/>
      <c r="R41" s="417"/>
      <c r="S41" s="417"/>
      <c r="T41" s="417"/>
      <c r="U41" s="408"/>
    </row>
    <row r="42" spans="1:21" ht="18.75" customHeight="1" x14ac:dyDescent="0.25">
      <c r="A42" s="95" t="str">
        <f>'TC 66-204 page 1'!A42</f>
        <v/>
      </c>
      <c r="B42" s="96" t="str">
        <f>'TC 66-204 page 1'!B42</f>
        <v/>
      </c>
      <c r="C42" s="90" t="str">
        <f>'TC 66-204 page 1'!C42</f>
        <v/>
      </c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417"/>
      <c r="O42" s="417"/>
      <c r="P42" s="417"/>
      <c r="Q42" s="417"/>
      <c r="R42" s="417"/>
      <c r="S42" s="417"/>
      <c r="T42" s="417"/>
      <c r="U42" s="408"/>
    </row>
    <row r="43" spans="1:21" ht="18.75" customHeight="1" x14ac:dyDescent="0.25">
      <c r="A43" s="95" t="str">
        <f>'TC 66-204 page 1'!A43</f>
        <v/>
      </c>
      <c r="B43" s="96" t="str">
        <f>'TC 66-204 page 1'!B43</f>
        <v/>
      </c>
      <c r="C43" s="90" t="str">
        <f>'TC 66-204 page 1'!C43</f>
        <v/>
      </c>
      <c r="D43" s="405"/>
      <c r="E43" s="405"/>
      <c r="F43" s="405"/>
      <c r="G43" s="405"/>
      <c r="H43" s="405"/>
      <c r="I43" s="405"/>
      <c r="J43" s="405"/>
      <c r="K43" s="405"/>
      <c r="L43" s="405"/>
      <c r="M43" s="405"/>
      <c r="N43" s="417"/>
      <c r="O43" s="417"/>
      <c r="P43" s="417"/>
      <c r="Q43" s="417"/>
      <c r="R43" s="417"/>
      <c r="S43" s="417"/>
      <c r="T43" s="417"/>
      <c r="U43" s="408"/>
    </row>
    <row r="44" spans="1:21" ht="18.75" customHeight="1" x14ac:dyDescent="0.25">
      <c r="A44" s="95" t="str">
        <f>'TC 66-204 page 1'!A44</f>
        <v/>
      </c>
      <c r="B44" s="96" t="str">
        <f>'TC 66-204 page 1'!B44</f>
        <v/>
      </c>
      <c r="C44" s="90" t="str">
        <f>'TC 66-204 page 1'!C44</f>
        <v/>
      </c>
      <c r="D44" s="405"/>
      <c r="E44" s="405"/>
      <c r="F44" s="405"/>
      <c r="G44" s="405"/>
      <c r="H44" s="405"/>
      <c r="I44" s="405"/>
      <c r="J44" s="405"/>
      <c r="K44" s="405"/>
      <c r="L44" s="405"/>
      <c r="M44" s="405"/>
      <c r="N44" s="405"/>
      <c r="O44" s="405"/>
      <c r="P44" s="405"/>
      <c r="Q44" s="405"/>
      <c r="R44" s="405"/>
      <c r="S44" s="405"/>
      <c r="T44" s="405"/>
      <c r="U44" s="408"/>
    </row>
    <row r="45" spans="1:21" ht="18.75" customHeight="1" x14ac:dyDescent="0.25">
      <c r="A45" s="95" t="str">
        <f>'TC 66-204 page 1'!A45</f>
        <v/>
      </c>
      <c r="B45" s="96" t="str">
        <f>'TC 66-204 page 1'!B45</f>
        <v/>
      </c>
      <c r="C45" s="90" t="str">
        <f>'TC 66-204 page 1'!C45</f>
        <v/>
      </c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5"/>
      <c r="O45" s="405"/>
      <c r="P45" s="405"/>
      <c r="Q45" s="405"/>
      <c r="R45" s="405"/>
      <c r="S45" s="405"/>
      <c r="T45" s="405"/>
      <c r="U45" s="408"/>
    </row>
    <row r="46" spans="1:21" ht="18.75" customHeight="1" x14ac:dyDescent="0.25">
      <c r="A46" s="95" t="str">
        <f>'TC 66-204 page 1'!A46</f>
        <v/>
      </c>
      <c r="B46" s="96" t="str">
        <f>'TC 66-204 page 1'!B46</f>
        <v/>
      </c>
      <c r="C46" s="90" t="str">
        <f>'TC 66-204 page 1'!C46</f>
        <v/>
      </c>
      <c r="D46" s="405"/>
      <c r="E46" s="405"/>
      <c r="F46" s="405"/>
      <c r="G46" s="405"/>
      <c r="H46" s="405"/>
      <c r="I46" s="405"/>
      <c r="J46" s="405"/>
      <c r="K46" s="405"/>
      <c r="L46" s="405"/>
      <c r="M46" s="405"/>
      <c r="N46" s="405"/>
      <c r="O46" s="405"/>
      <c r="P46" s="405"/>
      <c r="Q46" s="405"/>
      <c r="R46" s="405"/>
      <c r="S46" s="405"/>
      <c r="T46" s="405"/>
      <c r="U46" s="408"/>
    </row>
    <row r="47" spans="1:21" ht="18.75" customHeight="1" x14ac:dyDescent="0.25">
      <c r="A47" s="95" t="str">
        <f>'TC 66-204 page 1'!A47</f>
        <v/>
      </c>
      <c r="B47" s="96" t="str">
        <f>'TC 66-204 page 1'!B47</f>
        <v/>
      </c>
      <c r="C47" s="90" t="str">
        <f>'TC 66-204 page 1'!C47</f>
        <v/>
      </c>
      <c r="D47" s="405"/>
      <c r="E47" s="405"/>
      <c r="F47" s="405"/>
      <c r="G47" s="405"/>
      <c r="H47" s="405"/>
      <c r="I47" s="405"/>
      <c r="J47" s="405"/>
      <c r="K47" s="405"/>
      <c r="L47" s="405"/>
      <c r="M47" s="405"/>
      <c r="N47" s="405"/>
      <c r="O47" s="405"/>
      <c r="P47" s="405"/>
      <c r="Q47" s="405"/>
      <c r="R47" s="405"/>
      <c r="S47" s="405"/>
      <c r="T47" s="405"/>
      <c r="U47" s="408"/>
    </row>
    <row r="48" spans="1:21" ht="18.75" customHeight="1" x14ac:dyDescent="0.25">
      <c r="A48" s="95" t="str">
        <f>'TC 66-204 page 1'!A48</f>
        <v/>
      </c>
      <c r="B48" s="96" t="str">
        <f>'TC 66-204 page 1'!B48</f>
        <v/>
      </c>
      <c r="C48" s="90" t="str">
        <f>'TC 66-204 page 1'!C48</f>
        <v/>
      </c>
      <c r="D48" s="405"/>
      <c r="E48" s="405"/>
      <c r="F48" s="405"/>
      <c r="G48" s="405"/>
      <c r="H48" s="405"/>
      <c r="I48" s="405"/>
      <c r="J48" s="405"/>
      <c r="K48" s="405"/>
      <c r="L48" s="405"/>
      <c r="M48" s="405"/>
      <c r="N48" s="405"/>
      <c r="O48" s="405"/>
      <c r="P48" s="405"/>
      <c r="Q48" s="405"/>
      <c r="R48" s="405"/>
      <c r="S48" s="405"/>
      <c r="T48" s="405"/>
      <c r="U48" s="408"/>
    </row>
    <row r="49" spans="1:21" ht="18.75" customHeight="1" x14ac:dyDescent="0.25">
      <c r="A49" s="95" t="str">
        <f>'TC 66-204 page 1'!A49</f>
        <v/>
      </c>
      <c r="B49" s="96" t="str">
        <f>'TC 66-204 page 1'!B49</f>
        <v/>
      </c>
      <c r="C49" s="90" t="str">
        <f>'TC 66-204 page 1'!C49</f>
        <v/>
      </c>
      <c r="D49" s="405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5"/>
      <c r="Q49" s="405"/>
      <c r="R49" s="405"/>
      <c r="S49" s="405"/>
      <c r="T49" s="405"/>
      <c r="U49" s="408"/>
    </row>
    <row r="50" spans="1:21" ht="18.75" customHeight="1" x14ac:dyDescent="0.25">
      <c r="A50" s="95" t="str">
        <f>'TC 66-204 page 1'!A50</f>
        <v/>
      </c>
      <c r="B50" s="96" t="str">
        <f>'TC 66-204 page 1'!B50</f>
        <v/>
      </c>
      <c r="C50" s="90" t="str">
        <f>'TC 66-204 page 1'!C50</f>
        <v/>
      </c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5"/>
      <c r="S50" s="405"/>
      <c r="T50" s="405"/>
      <c r="U50" s="408"/>
    </row>
    <row r="51" spans="1:21" ht="18.75" customHeight="1" x14ac:dyDescent="0.25">
      <c r="A51" s="95" t="str">
        <f>'TC 66-204 page 1'!A51</f>
        <v/>
      </c>
      <c r="B51" s="96" t="str">
        <f>'TC 66-204 page 1'!B51</f>
        <v/>
      </c>
      <c r="C51" s="90" t="str">
        <f>'TC 66-204 page 1'!C51</f>
        <v/>
      </c>
      <c r="D51" s="405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5"/>
      <c r="Q51" s="405"/>
      <c r="R51" s="405"/>
      <c r="S51" s="405"/>
      <c r="T51" s="405"/>
      <c r="U51" s="408"/>
    </row>
    <row r="52" spans="1:21" ht="18.75" customHeight="1" x14ac:dyDescent="0.25">
      <c r="A52" s="95" t="str">
        <f>'TC 66-204 page 1'!A52</f>
        <v/>
      </c>
      <c r="B52" s="96" t="str">
        <f>'TC 66-204 page 1'!B52</f>
        <v/>
      </c>
      <c r="C52" s="90" t="str">
        <f>'TC 66-204 page 1'!C52</f>
        <v/>
      </c>
      <c r="D52" s="405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5"/>
      <c r="Q52" s="405"/>
      <c r="R52" s="405"/>
      <c r="S52" s="405"/>
      <c r="T52" s="405"/>
      <c r="U52" s="408"/>
    </row>
    <row r="53" spans="1:21" ht="18.75" customHeight="1" x14ac:dyDescent="0.25">
      <c r="A53" s="95" t="str">
        <f>'TC 66-204 page 1'!A53</f>
        <v/>
      </c>
      <c r="B53" s="96" t="str">
        <f>'TC 66-204 page 1'!B53</f>
        <v/>
      </c>
      <c r="C53" s="90" t="str">
        <f>'TC 66-204 page 1'!C53</f>
        <v/>
      </c>
      <c r="D53" s="405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5"/>
      <c r="Q53" s="405"/>
      <c r="R53" s="405"/>
      <c r="S53" s="405"/>
      <c r="T53" s="405"/>
      <c r="U53" s="408"/>
    </row>
    <row r="54" spans="1:21" ht="18.75" customHeight="1" x14ac:dyDescent="0.25">
      <c r="A54" s="95" t="str">
        <f>'TC 66-204 page 1'!A54</f>
        <v/>
      </c>
      <c r="B54" s="96" t="str">
        <f>'TC 66-204 page 1'!B54</f>
        <v/>
      </c>
      <c r="C54" s="90" t="str">
        <f>'TC 66-204 page 1'!C54</f>
        <v/>
      </c>
      <c r="D54" s="405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5"/>
      <c r="Q54" s="405"/>
      <c r="R54" s="405"/>
      <c r="S54" s="405"/>
      <c r="T54" s="405"/>
      <c r="U54" s="408"/>
    </row>
    <row r="55" spans="1:21" ht="18.75" customHeight="1" thickBot="1" x14ac:dyDescent="0.3">
      <c r="A55" s="97" t="str">
        <f>'TC 66-204 page 1'!A55</f>
        <v/>
      </c>
      <c r="B55" s="98" t="str">
        <f>'TC 66-204 page 1'!B55</f>
        <v/>
      </c>
      <c r="C55" s="106" t="str">
        <f>'TC 66-204 page 1'!C55</f>
        <v/>
      </c>
      <c r="D55" s="415"/>
      <c r="E55" s="415"/>
      <c r="F55" s="415"/>
      <c r="G55" s="415"/>
      <c r="H55" s="415"/>
      <c r="I55" s="415"/>
      <c r="J55" s="415"/>
      <c r="K55" s="415"/>
      <c r="L55" s="415"/>
      <c r="M55" s="415"/>
      <c r="N55" s="415"/>
      <c r="O55" s="415"/>
      <c r="P55" s="415"/>
      <c r="Q55" s="415"/>
      <c r="R55" s="415"/>
      <c r="S55" s="415"/>
      <c r="T55" s="415"/>
      <c r="U55" s="416"/>
    </row>
    <row r="56" spans="1:21" ht="18.75" customHeight="1" x14ac:dyDescent="0.3">
      <c r="A56" s="602" t="s">
        <v>225</v>
      </c>
      <c r="B56" s="568"/>
      <c r="C56" s="569"/>
      <c r="D56" s="86">
        <f t="shared" ref="D56:U56" si="2">SUM(D41:D55)</f>
        <v>0</v>
      </c>
      <c r="E56" s="86">
        <f t="shared" si="2"/>
        <v>0</v>
      </c>
      <c r="F56" s="86">
        <f t="shared" si="2"/>
        <v>0</v>
      </c>
      <c r="G56" s="86">
        <f t="shared" si="2"/>
        <v>0</v>
      </c>
      <c r="H56" s="86">
        <f t="shared" si="2"/>
        <v>0</v>
      </c>
      <c r="I56" s="86">
        <f t="shared" si="2"/>
        <v>0</v>
      </c>
      <c r="J56" s="86">
        <f t="shared" si="2"/>
        <v>0</v>
      </c>
      <c r="K56" s="86">
        <f t="shared" si="2"/>
        <v>0</v>
      </c>
      <c r="L56" s="86">
        <f t="shared" si="2"/>
        <v>0</v>
      </c>
      <c r="M56" s="86">
        <f t="shared" si="2"/>
        <v>0</v>
      </c>
      <c r="N56" s="86">
        <f t="shared" si="2"/>
        <v>0</v>
      </c>
      <c r="O56" s="86">
        <f t="shared" si="2"/>
        <v>0</v>
      </c>
      <c r="P56" s="86">
        <f t="shared" si="2"/>
        <v>0</v>
      </c>
      <c r="Q56" s="86">
        <f t="shared" si="2"/>
        <v>0</v>
      </c>
      <c r="R56" s="86">
        <f t="shared" si="2"/>
        <v>0</v>
      </c>
      <c r="S56" s="87">
        <f t="shared" si="2"/>
        <v>0</v>
      </c>
      <c r="T56" s="87">
        <f t="shared" si="2"/>
        <v>0</v>
      </c>
      <c r="U56" s="331">
        <f t="shared" si="2"/>
        <v>0</v>
      </c>
    </row>
    <row r="57" spans="1:21" ht="18.75" customHeight="1" x14ac:dyDescent="0.3">
      <c r="A57" s="597" t="s">
        <v>226</v>
      </c>
      <c r="B57" s="570"/>
      <c r="C57" s="571"/>
      <c r="D57" s="500">
        <f>D144</f>
        <v>0</v>
      </c>
      <c r="E57" s="78">
        <f t="shared" ref="E57:U57" si="3">E144</f>
        <v>0</v>
      </c>
      <c r="F57" s="78">
        <f t="shared" si="3"/>
        <v>0</v>
      </c>
      <c r="G57" s="78">
        <f t="shared" si="3"/>
        <v>0</v>
      </c>
      <c r="H57" s="268">
        <f t="shared" si="3"/>
        <v>0</v>
      </c>
      <c r="I57" s="78">
        <f t="shared" si="3"/>
        <v>0</v>
      </c>
      <c r="J57" s="268">
        <f t="shared" si="3"/>
        <v>0</v>
      </c>
      <c r="K57" s="78">
        <f t="shared" si="3"/>
        <v>0</v>
      </c>
      <c r="L57" s="78">
        <f t="shared" si="3"/>
        <v>0</v>
      </c>
      <c r="M57" s="78">
        <f t="shared" si="3"/>
        <v>0</v>
      </c>
      <c r="N57" s="78">
        <f t="shared" si="3"/>
        <v>0</v>
      </c>
      <c r="O57" s="78">
        <f t="shared" si="3"/>
        <v>0</v>
      </c>
      <c r="P57" s="268">
        <f t="shared" si="3"/>
        <v>0</v>
      </c>
      <c r="Q57" s="78">
        <f t="shared" si="3"/>
        <v>0</v>
      </c>
      <c r="R57" s="78">
        <f t="shared" si="3"/>
        <v>0</v>
      </c>
      <c r="S57" s="268">
        <f t="shared" si="3"/>
        <v>0</v>
      </c>
      <c r="T57" s="78">
        <f t="shared" si="3"/>
        <v>0</v>
      </c>
      <c r="U57" s="330">
        <f t="shared" si="3"/>
        <v>0</v>
      </c>
    </row>
    <row r="58" spans="1:21" ht="18.75" customHeight="1" thickBot="1" x14ac:dyDescent="0.35">
      <c r="A58" s="598" t="s">
        <v>227</v>
      </c>
      <c r="B58" s="599"/>
      <c r="C58" s="600"/>
      <c r="D58" s="81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499"/>
    </row>
    <row r="59" spans="1:21" ht="12.75" customHeight="1" x14ac:dyDescent="0.25">
      <c r="A59" s="589" t="s">
        <v>362</v>
      </c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589"/>
      <c r="S59" s="589"/>
      <c r="T59" s="594" t="s">
        <v>197</v>
      </c>
      <c r="U59" s="594"/>
    </row>
    <row r="60" spans="1:21" ht="12.75" customHeight="1" x14ac:dyDescent="0.25">
      <c r="A60" s="583" t="s">
        <v>363</v>
      </c>
      <c r="B60" s="583"/>
      <c r="C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96" t="s">
        <v>198</v>
      </c>
      <c r="U60" s="596"/>
    </row>
    <row r="61" spans="1:21" ht="12.75" customHeight="1" x14ac:dyDescent="0.25">
      <c r="A61" s="576" t="s">
        <v>254</v>
      </c>
      <c r="B61" s="576"/>
      <c r="C61" s="576"/>
      <c r="D61" s="576"/>
      <c r="E61" s="576"/>
      <c r="F61" s="576"/>
      <c r="G61" s="576"/>
      <c r="H61" s="576"/>
      <c r="I61" s="576"/>
      <c r="J61" s="576"/>
      <c r="K61" s="576"/>
      <c r="L61" s="576"/>
      <c r="M61" s="576"/>
      <c r="N61" s="576"/>
      <c r="O61" s="576"/>
      <c r="P61" s="576"/>
      <c r="Q61" s="576"/>
      <c r="R61" s="576"/>
      <c r="S61" s="576"/>
      <c r="T61" s="576"/>
      <c r="U61" s="576"/>
    </row>
    <row r="62" spans="1:21" ht="12.75" customHeight="1" x14ac:dyDescent="0.2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</row>
    <row r="63" spans="1:21" ht="12.75" customHeight="1" x14ac:dyDescent="0.3">
      <c r="A63" s="7"/>
      <c r="B63" s="8"/>
      <c r="C63" s="8"/>
      <c r="D63" s="9"/>
      <c r="E63" s="8"/>
      <c r="F63" s="8"/>
      <c r="G63" s="8"/>
      <c r="H63" s="21"/>
      <c r="I63" s="21"/>
      <c r="J63" s="22"/>
      <c r="K63" s="15"/>
      <c r="L63" s="15"/>
      <c r="M63" s="14"/>
      <c r="N63" s="15"/>
      <c r="O63" s="15"/>
      <c r="P63" s="8"/>
      <c r="Q63" s="8"/>
      <c r="R63" s="8"/>
      <c r="S63" s="9"/>
      <c r="T63" s="8"/>
      <c r="U63" s="9"/>
    </row>
    <row r="64" spans="1:21" ht="14.25" customHeight="1" x14ac:dyDescent="0.35">
      <c r="A64" s="577" t="s">
        <v>228</v>
      </c>
      <c r="B64" s="577"/>
      <c r="C64" s="577"/>
      <c r="D64" s="577"/>
      <c r="E64" s="577"/>
      <c r="F64" s="577"/>
      <c r="G64" s="577"/>
      <c r="H64" s="577"/>
      <c r="I64" s="577"/>
      <c r="J64" s="577"/>
      <c r="K64" s="577"/>
      <c r="L64" s="577"/>
      <c r="M64" s="577"/>
      <c r="N64" s="577"/>
      <c r="O64" s="577"/>
      <c r="P64" s="577"/>
      <c r="Q64" s="577"/>
      <c r="R64" s="577"/>
      <c r="S64" s="577"/>
      <c r="T64" s="577"/>
      <c r="U64" s="577"/>
    </row>
    <row r="65" spans="1:21" ht="6.75" customHeight="1" x14ac:dyDescent="0.3">
      <c r="A65" s="7"/>
      <c r="B65" s="8"/>
      <c r="C65" s="8"/>
      <c r="D65" s="9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9"/>
      <c r="T65" s="9"/>
      <c r="U65" s="9"/>
    </row>
    <row r="66" spans="1:21" ht="13" x14ac:dyDescent="0.3">
      <c r="A66" s="11"/>
      <c r="B66" s="12" t="s">
        <v>200</v>
      </c>
      <c r="C66" s="574">
        <f>C37</f>
        <v>0</v>
      </c>
      <c r="D66" s="574"/>
      <c r="E66" s="574"/>
      <c r="F66" s="574"/>
      <c r="G66" s="8"/>
      <c r="H66" s="8"/>
      <c r="I66" s="8"/>
      <c r="J66" s="9"/>
      <c r="K66" s="9"/>
      <c r="L66" s="12" t="s">
        <v>205</v>
      </c>
      <c r="M66" s="601">
        <f>M37</f>
        <v>0</v>
      </c>
      <c r="N66" s="574"/>
      <c r="O66" s="574"/>
      <c r="P66" s="23"/>
      <c r="Q66" s="9"/>
      <c r="R66" s="12" t="s">
        <v>686</v>
      </c>
      <c r="S66" s="12"/>
      <c r="T66" s="12"/>
      <c r="U66" s="14"/>
    </row>
    <row r="67" spans="1:21" ht="6.75" customHeight="1" thickBot="1" x14ac:dyDescent="0.35">
      <c r="A67" s="7"/>
      <c r="B67" s="24"/>
      <c r="C67" s="8"/>
      <c r="D67" s="9"/>
      <c r="E67" s="8"/>
      <c r="F67" s="8"/>
      <c r="G67" s="8"/>
      <c r="H67" s="8"/>
      <c r="I67" s="8"/>
      <c r="J67" s="8"/>
      <c r="K67" s="8"/>
      <c r="L67" s="25"/>
      <c r="M67" s="23"/>
      <c r="N67" s="9"/>
      <c r="O67" s="8"/>
      <c r="P67" s="8"/>
      <c r="Q67" s="8"/>
      <c r="R67" s="8"/>
      <c r="S67" s="9"/>
      <c r="T67" s="9"/>
      <c r="U67" s="9"/>
    </row>
    <row r="68" spans="1:21" ht="17.25" customHeight="1" x14ac:dyDescent="0.3">
      <c r="A68" s="5"/>
      <c r="B68" s="3"/>
      <c r="C68" s="3"/>
      <c r="D68" s="264">
        <v>34</v>
      </c>
      <c r="E68" s="264">
        <v>35</v>
      </c>
      <c r="F68" s="264">
        <v>36</v>
      </c>
      <c r="G68" s="264">
        <v>37</v>
      </c>
      <c r="H68" s="264">
        <v>38</v>
      </c>
      <c r="I68" s="264">
        <v>39</v>
      </c>
      <c r="J68" s="264">
        <v>40</v>
      </c>
      <c r="K68" s="264">
        <v>41</v>
      </c>
      <c r="L68" s="264">
        <v>42</v>
      </c>
      <c r="M68" s="264">
        <v>43</v>
      </c>
      <c r="N68" s="264">
        <v>44</v>
      </c>
      <c r="O68" s="264">
        <v>45</v>
      </c>
      <c r="P68" s="264">
        <v>46</v>
      </c>
      <c r="Q68" s="264">
        <v>47</v>
      </c>
      <c r="R68" s="264">
        <v>48</v>
      </c>
      <c r="S68" s="264">
        <v>49</v>
      </c>
      <c r="T68" s="264">
        <v>50</v>
      </c>
      <c r="U68" s="262">
        <v>51</v>
      </c>
    </row>
    <row r="69" spans="1:21" ht="120.75" customHeight="1" x14ac:dyDescent="0.25">
      <c r="A69" s="6" t="s">
        <v>206</v>
      </c>
      <c r="B69" s="26" t="s">
        <v>207</v>
      </c>
      <c r="C69" s="4" t="s">
        <v>208</v>
      </c>
      <c r="D69" s="18" t="s">
        <v>336</v>
      </c>
      <c r="E69" s="18" t="s">
        <v>337</v>
      </c>
      <c r="F69" s="18" t="s">
        <v>339</v>
      </c>
      <c r="G69" s="18" t="s">
        <v>340</v>
      </c>
      <c r="H69" s="18" t="s">
        <v>341</v>
      </c>
      <c r="I69" s="18" t="s">
        <v>342</v>
      </c>
      <c r="J69" s="18" t="s">
        <v>343</v>
      </c>
      <c r="K69" s="18" t="s">
        <v>344</v>
      </c>
      <c r="L69" s="18" t="s">
        <v>345</v>
      </c>
      <c r="M69" s="18" t="s">
        <v>244</v>
      </c>
      <c r="N69" s="18" t="s">
        <v>346</v>
      </c>
      <c r="O69" s="18" t="s">
        <v>245</v>
      </c>
      <c r="P69" s="18" t="s">
        <v>246</v>
      </c>
      <c r="Q69" s="18" t="s">
        <v>247</v>
      </c>
      <c r="R69" s="18" t="s">
        <v>248</v>
      </c>
      <c r="S69" s="18" t="s">
        <v>249</v>
      </c>
      <c r="T69" s="18" t="s">
        <v>250</v>
      </c>
      <c r="U69" s="92" t="s">
        <v>347</v>
      </c>
    </row>
    <row r="70" spans="1:21" ht="18.75" customHeight="1" x14ac:dyDescent="0.25">
      <c r="A70" s="95" t="str">
        <f>'TC 66-204 page 1'!A70</f>
        <v/>
      </c>
      <c r="B70" s="96" t="str">
        <f>'TC 66-204 page 1'!B70</f>
        <v/>
      </c>
      <c r="C70" s="90" t="str">
        <f>'TC 66-204 page 1'!C70</f>
        <v/>
      </c>
      <c r="D70" s="405"/>
      <c r="E70" s="405"/>
      <c r="F70" s="405"/>
      <c r="G70" s="405"/>
      <c r="H70" s="405"/>
      <c r="I70" s="405"/>
      <c r="J70" s="405"/>
      <c r="K70" s="405"/>
      <c r="L70" s="405"/>
      <c r="M70" s="405"/>
      <c r="N70" s="414"/>
      <c r="O70" s="414"/>
      <c r="P70" s="414"/>
      <c r="Q70" s="414"/>
      <c r="R70" s="414"/>
      <c r="S70" s="414"/>
      <c r="T70" s="414"/>
      <c r="U70" s="408"/>
    </row>
    <row r="71" spans="1:21" ht="18.75" customHeight="1" x14ac:dyDescent="0.25">
      <c r="A71" s="95" t="str">
        <f>'TC 66-204 page 1'!A71</f>
        <v/>
      </c>
      <c r="B71" s="96" t="str">
        <f>'TC 66-204 page 1'!B71</f>
        <v/>
      </c>
      <c r="C71" s="90" t="str">
        <f>'TC 66-204 page 1'!C71</f>
        <v/>
      </c>
      <c r="D71" s="405"/>
      <c r="E71" s="405"/>
      <c r="F71" s="405"/>
      <c r="G71" s="405"/>
      <c r="H71" s="405"/>
      <c r="I71" s="405"/>
      <c r="J71" s="405"/>
      <c r="K71" s="405"/>
      <c r="L71" s="405"/>
      <c r="M71" s="405"/>
      <c r="N71" s="414"/>
      <c r="O71" s="414"/>
      <c r="P71" s="414"/>
      <c r="Q71" s="414"/>
      <c r="R71" s="414"/>
      <c r="S71" s="414"/>
      <c r="T71" s="414"/>
      <c r="U71" s="408"/>
    </row>
    <row r="72" spans="1:21" ht="18.75" customHeight="1" x14ac:dyDescent="0.25">
      <c r="A72" s="95" t="str">
        <f>'TC 66-204 page 1'!A72</f>
        <v/>
      </c>
      <c r="B72" s="96" t="str">
        <f>'TC 66-204 page 1'!B72</f>
        <v/>
      </c>
      <c r="C72" s="90" t="str">
        <f>'TC 66-204 page 1'!C72</f>
        <v/>
      </c>
      <c r="D72" s="405"/>
      <c r="E72" s="405"/>
      <c r="F72" s="405"/>
      <c r="G72" s="405"/>
      <c r="H72" s="405"/>
      <c r="I72" s="405"/>
      <c r="J72" s="405"/>
      <c r="K72" s="405"/>
      <c r="L72" s="405"/>
      <c r="M72" s="405"/>
      <c r="N72" s="414"/>
      <c r="O72" s="414"/>
      <c r="P72" s="414"/>
      <c r="Q72" s="414"/>
      <c r="R72" s="414"/>
      <c r="S72" s="414"/>
      <c r="T72" s="414"/>
      <c r="U72" s="408"/>
    </row>
    <row r="73" spans="1:21" ht="18.75" customHeight="1" x14ac:dyDescent="0.25">
      <c r="A73" s="95" t="str">
        <f>'TC 66-204 page 1'!A73</f>
        <v/>
      </c>
      <c r="B73" s="96" t="str">
        <f>'TC 66-204 page 1'!B73</f>
        <v/>
      </c>
      <c r="C73" s="90" t="str">
        <f>'TC 66-204 page 1'!C73</f>
        <v/>
      </c>
      <c r="D73" s="405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5"/>
      <c r="Q73" s="405"/>
      <c r="R73" s="405"/>
      <c r="S73" s="405"/>
      <c r="T73" s="405"/>
      <c r="U73" s="408"/>
    </row>
    <row r="74" spans="1:21" ht="18.75" customHeight="1" x14ac:dyDescent="0.25">
      <c r="A74" s="95" t="str">
        <f>'TC 66-204 page 1'!A74</f>
        <v/>
      </c>
      <c r="B74" s="96" t="str">
        <f>'TC 66-204 page 1'!B74</f>
        <v/>
      </c>
      <c r="C74" s="90" t="str">
        <f>'TC 66-204 page 1'!C74</f>
        <v/>
      </c>
      <c r="D74" s="405"/>
      <c r="E74" s="405"/>
      <c r="F74" s="405"/>
      <c r="G74" s="405"/>
      <c r="H74" s="405"/>
      <c r="I74" s="405"/>
      <c r="J74" s="405"/>
      <c r="K74" s="405"/>
      <c r="L74" s="405"/>
      <c r="M74" s="405"/>
      <c r="N74" s="405"/>
      <c r="O74" s="405"/>
      <c r="P74" s="405"/>
      <c r="Q74" s="405"/>
      <c r="R74" s="405"/>
      <c r="S74" s="405"/>
      <c r="T74" s="405"/>
      <c r="U74" s="408"/>
    </row>
    <row r="75" spans="1:21" ht="18.75" customHeight="1" x14ac:dyDescent="0.25">
      <c r="A75" s="95" t="str">
        <f>'TC 66-204 page 1'!A75</f>
        <v/>
      </c>
      <c r="B75" s="96" t="str">
        <f>'TC 66-204 page 1'!B75</f>
        <v/>
      </c>
      <c r="C75" s="90" t="str">
        <f>'TC 66-204 page 1'!C75</f>
        <v/>
      </c>
      <c r="D75" s="405"/>
      <c r="E75" s="405"/>
      <c r="F75" s="405"/>
      <c r="G75" s="405"/>
      <c r="H75" s="405"/>
      <c r="I75" s="405"/>
      <c r="J75" s="405"/>
      <c r="K75" s="405"/>
      <c r="L75" s="405"/>
      <c r="M75" s="405"/>
      <c r="N75" s="405"/>
      <c r="O75" s="405"/>
      <c r="P75" s="405"/>
      <c r="Q75" s="405"/>
      <c r="R75" s="405"/>
      <c r="S75" s="405"/>
      <c r="T75" s="405"/>
      <c r="U75" s="408"/>
    </row>
    <row r="76" spans="1:21" ht="18.75" customHeight="1" x14ac:dyDescent="0.25">
      <c r="A76" s="95" t="str">
        <f>'TC 66-204 page 1'!A76</f>
        <v/>
      </c>
      <c r="B76" s="96" t="str">
        <f>'TC 66-204 page 1'!B76</f>
        <v/>
      </c>
      <c r="C76" s="90" t="str">
        <f>'TC 66-204 page 1'!C76</f>
        <v/>
      </c>
      <c r="D76" s="405"/>
      <c r="E76" s="405"/>
      <c r="F76" s="405"/>
      <c r="G76" s="405"/>
      <c r="H76" s="405"/>
      <c r="I76" s="405"/>
      <c r="J76" s="405"/>
      <c r="K76" s="405"/>
      <c r="L76" s="405"/>
      <c r="M76" s="405"/>
      <c r="N76" s="405"/>
      <c r="O76" s="405"/>
      <c r="P76" s="405"/>
      <c r="Q76" s="405"/>
      <c r="R76" s="405"/>
      <c r="S76" s="405"/>
      <c r="T76" s="405"/>
      <c r="U76" s="408"/>
    </row>
    <row r="77" spans="1:21" ht="18.75" customHeight="1" x14ac:dyDescent="0.25">
      <c r="A77" s="95" t="str">
        <f>'TC 66-204 page 1'!A77</f>
        <v/>
      </c>
      <c r="B77" s="96" t="str">
        <f>'TC 66-204 page 1'!B77</f>
        <v/>
      </c>
      <c r="C77" s="90" t="str">
        <f>'TC 66-204 page 1'!C77</f>
        <v/>
      </c>
      <c r="D77" s="405"/>
      <c r="E77" s="405"/>
      <c r="F77" s="405"/>
      <c r="G77" s="405"/>
      <c r="H77" s="405"/>
      <c r="I77" s="405"/>
      <c r="J77" s="405"/>
      <c r="K77" s="405"/>
      <c r="L77" s="405"/>
      <c r="M77" s="405"/>
      <c r="N77" s="405"/>
      <c r="O77" s="405"/>
      <c r="P77" s="405"/>
      <c r="Q77" s="405"/>
      <c r="R77" s="405"/>
      <c r="S77" s="405"/>
      <c r="T77" s="405"/>
      <c r="U77" s="408"/>
    </row>
    <row r="78" spans="1:21" ht="18.75" customHeight="1" x14ac:dyDescent="0.25">
      <c r="A78" s="95" t="str">
        <f>'TC 66-204 page 1'!A78</f>
        <v/>
      </c>
      <c r="B78" s="96" t="str">
        <f>'TC 66-204 page 1'!B78</f>
        <v/>
      </c>
      <c r="C78" s="90" t="str">
        <f>'TC 66-204 page 1'!C78</f>
        <v/>
      </c>
      <c r="D78" s="405"/>
      <c r="E78" s="405"/>
      <c r="F78" s="405"/>
      <c r="G78" s="405"/>
      <c r="H78" s="405"/>
      <c r="I78" s="405"/>
      <c r="J78" s="405"/>
      <c r="K78" s="405"/>
      <c r="L78" s="405"/>
      <c r="M78" s="405"/>
      <c r="N78" s="405"/>
      <c r="O78" s="405"/>
      <c r="P78" s="405"/>
      <c r="Q78" s="405"/>
      <c r="R78" s="405"/>
      <c r="S78" s="405"/>
      <c r="T78" s="405"/>
      <c r="U78" s="408"/>
    </row>
    <row r="79" spans="1:21" ht="18.75" customHeight="1" x14ac:dyDescent="0.25">
      <c r="A79" s="95" t="str">
        <f>'TC 66-204 page 1'!A79</f>
        <v/>
      </c>
      <c r="B79" s="96" t="str">
        <f>'TC 66-204 page 1'!B79</f>
        <v/>
      </c>
      <c r="C79" s="90" t="str">
        <f>'TC 66-204 page 1'!C79</f>
        <v/>
      </c>
      <c r="D79" s="405"/>
      <c r="E79" s="405"/>
      <c r="F79" s="405"/>
      <c r="G79" s="405"/>
      <c r="H79" s="405"/>
      <c r="I79" s="405"/>
      <c r="J79" s="405"/>
      <c r="K79" s="405"/>
      <c r="L79" s="405"/>
      <c r="M79" s="405"/>
      <c r="N79" s="405"/>
      <c r="O79" s="405"/>
      <c r="P79" s="405"/>
      <c r="Q79" s="405"/>
      <c r="R79" s="405"/>
      <c r="S79" s="405"/>
      <c r="T79" s="405"/>
      <c r="U79" s="408"/>
    </row>
    <row r="80" spans="1:21" ht="18.75" customHeight="1" x14ac:dyDescent="0.25">
      <c r="A80" s="95" t="str">
        <f>'TC 66-204 page 1'!A80</f>
        <v/>
      </c>
      <c r="B80" s="96" t="str">
        <f>'TC 66-204 page 1'!B80</f>
        <v/>
      </c>
      <c r="C80" s="90" t="str">
        <f>'TC 66-204 page 1'!C80</f>
        <v/>
      </c>
      <c r="D80" s="405"/>
      <c r="E80" s="405"/>
      <c r="F80" s="405"/>
      <c r="G80" s="405"/>
      <c r="H80" s="405"/>
      <c r="I80" s="405"/>
      <c r="J80" s="405"/>
      <c r="K80" s="405"/>
      <c r="L80" s="405"/>
      <c r="M80" s="405"/>
      <c r="N80" s="405"/>
      <c r="O80" s="405"/>
      <c r="P80" s="405"/>
      <c r="Q80" s="405"/>
      <c r="R80" s="405"/>
      <c r="S80" s="405"/>
      <c r="T80" s="405"/>
      <c r="U80" s="408"/>
    </row>
    <row r="81" spans="1:21" ht="18.75" customHeight="1" x14ac:dyDescent="0.25">
      <c r="A81" s="95" t="str">
        <f>'TC 66-204 page 1'!A81</f>
        <v/>
      </c>
      <c r="B81" s="96" t="str">
        <f>'TC 66-204 page 1'!B81</f>
        <v/>
      </c>
      <c r="C81" s="90" t="str">
        <f>'TC 66-204 page 1'!C81</f>
        <v/>
      </c>
      <c r="D81" s="405"/>
      <c r="E81" s="405"/>
      <c r="F81" s="405"/>
      <c r="G81" s="405"/>
      <c r="H81" s="405"/>
      <c r="I81" s="405"/>
      <c r="J81" s="405"/>
      <c r="K81" s="405"/>
      <c r="L81" s="405"/>
      <c r="M81" s="405"/>
      <c r="N81" s="405"/>
      <c r="O81" s="405"/>
      <c r="P81" s="405"/>
      <c r="Q81" s="405"/>
      <c r="R81" s="405"/>
      <c r="S81" s="405"/>
      <c r="T81" s="405"/>
      <c r="U81" s="408"/>
    </row>
    <row r="82" spans="1:21" ht="18.75" customHeight="1" x14ac:dyDescent="0.25">
      <c r="A82" s="95" t="str">
        <f>'TC 66-204 page 1'!A82</f>
        <v/>
      </c>
      <c r="B82" s="96" t="str">
        <f>'TC 66-204 page 1'!B82</f>
        <v/>
      </c>
      <c r="C82" s="90" t="str">
        <f>'TC 66-204 page 1'!C82</f>
        <v/>
      </c>
      <c r="D82" s="405"/>
      <c r="E82" s="405"/>
      <c r="F82" s="405"/>
      <c r="G82" s="405"/>
      <c r="H82" s="405"/>
      <c r="I82" s="405"/>
      <c r="J82" s="405"/>
      <c r="K82" s="405"/>
      <c r="L82" s="405"/>
      <c r="M82" s="405"/>
      <c r="N82" s="405"/>
      <c r="O82" s="405"/>
      <c r="P82" s="405"/>
      <c r="Q82" s="405"/>
      <c r="R82" s="405"/>
      <c r="S82" s="405"/>
      <c r="T82" s="405"/>
      <c r="U82" s="408"/>
    </row>
    <row r="83" spans="1:21" ht="18.75" customHeight="1" x14ac:dyDescent="0.25">
      <c r="A83" s="95" t="str">
        <f>'TC 66-204 page 1'!A83</f>
        <v/>
      </c>
      <c r="B83" s="96" t="str">
        <f>'TC 66-204 page 1'!B83</f>
        <v/>
      </c>
      <c r="C83" s="90" t="str">
        <f>'TC 66-204 page 1'!C83</f>
        <v/>
      </c>
      <c r="D83" s="405"/>
      <c r="E83" s="405"/>
      <c r="F83" s="405"/>
      <c r="G83" s="405"/>
      <c r="H83" s="405"/>
      <c r="I83" s="405"/>
      <c r="J83" s="405"/>
      <c r="K83" s="405"/>
      <c r="L83" s="405"/>
      <c r="M83" s="405"/>
      <c r="N83" s="405"/>
      <c r="O83" s="405"/>
      <c r="P83" s="405"/>
      <c r="Q83" s="405"/>
      <c r="R83" s="405"/>
      <c r="S83" s="405"/>
      <c r="T83" s="405"/>
      <c r="U83" s="408"/>
    </row>
    <row r="84" spans="1:21" ht="18.75" customHeight="1" thickBot="1" x14ac:dyDescent="0.3">
      <c r="A84" s="97" t="str">
        <f>'TC 66-204 page 1'!A84</f>
        <v/>
      </c>
      <c r="B84" s="98" t="str">
        <f>'TC 66-204 page 1'!B84</f>
        <v/>
      </c>
      <c r="C84" s="106" t="str">
        <f>'TC 66-204 page 1'!C84</f>
        <v/>
      </c>
      <c r="D84" s="415"/>
      <c r="E84" s="415"/>
      <c r="F84" s="415"/>
      <c r="G84" s="415"/>
      <c r="H84" s="415"/>
      <c r="I84" s="415"/>
      <c r="J84" s="415"/>
      <c r="K84" s="415"/>
      <c r="L84" s="415"/>
      <c r="M84" s="415"/>
      <c r="N84" s="415"/>
      <c r="O84" s="415"/>
      <c r="P84" s="415"/>
      <c r="Q84" s="415"/>
      <c r="R84" s="415"/>
      <c r="S84" s="415"/>
      <c r="T84" s="415"/>
      <c r="U84" s="416"/>
    </row>
    <row r="85" spans="1:21" ht="18.75" customHeight="1" x14ac:dyDescent="0.3">
      <c r="A85" s="602" t="s">
        <v>225</v>
      </c>
      <c r="B85" s="568"/>
      <c r="C85" s="569"/>
      <c r="D85" s="86">
        <f t="shared" ref="D85:U85" si="4">SUM(D70:D84)</f>
        <v>0</v>
      </c>
      <c r="E85" s="86">
        <f t="shared" si="4"/>
        <v>0</v>
      </c>
      <c r="F85" s="86">
        <f t="shared" si="4"/>
        <v>0</v>
      </c>
      <c r="G85" s="86">
        <f t="shared" si="4"/>
        <v>0</v>
      </c>
      <c r="H85" s="86">
        <f t="shared" si="4"/>
        <v>0</v>
      </c>
      <c r="I85" s="86">
        <f t="shared" si="4"/>
        <v>0</v>
      </c>
      <c r="J85" s="86">
        <f t="shared" si="4"/>
        <v>0</v>
      </c>
      <c r="K85" s="86">
        <f t="shared" si="4"/>
        <v>0</v>
      </c>
      <c r="L85" s="86">
        <f t="shared" si="4"/>
        <v>0</v>
      </c>
      <c r="M85" s="86">
        <f t="shared" si="4"/>
        <v>0</v>
      </c>
      <c r="N85" s="86">
        <f t="shared" si="4"/>
        <v>0</v>
      </c>
      <c r="O85" s="86">
        <f t="shared" si="4"/>
        <v>0</v>
      </c>
      <c r="P85" s="86">
        <f t="shared" si="4"/>
        <v>0</v>
      </c>
      <c r="Q85" s="86">
        <f t="shared" si="4"/>
        <v>0</v>
      </c>
      <c r="R85" s="86">
        <f t="shared" si="4"/>
        <v>0</v>
      </c>
      <c r="S85" s="87">
        <f t="shared" si="4"/>
        <v>0</v>
      </c>
      <c r="T85" s="87">
        <f t="shared" si="4"/>
        <v>0</v>
      </c>
      <c r="U85" s="331">
        <f t="shared" si="4"/>
        <v>0</v>
      </c>
    </row>
    <row r="86" spans="1:21" ht="18.75" customHeight="1" x14ac:dyDescent="0.3">
      <c r="A86" s="597" t="s">
        <v>226</v>
      </c>
      <c r="B86" s="570"/>
      <c r="C86" s="571"/>
      <c r="D86" s="500">
        <f>D144</f>
        <v>0</v>
      </c>
      <c r="E86" s="78">
        <f t="shared" ref="E86:U86" si="5">E144</f>
        <v>0</v>
      </c>
      <c r="F86" s="78">
        <f t="shared" si="5"/>
        <v>0</v>
      </c>
      <c r="G86" s="78">
        <f t="shared" si="5"/>
        <v>0</v>
      </c>
      <c r="H86" s="268">
        <f t="shared" si="5"/>
        <v>0</v>
      </c>
      <c r="I86" s="78">
        <f t="shared" si="5"/>
        <v>0</v>
      </c>
      <c r="J86" s="268">
        <f t="shared" si="5"/>
        <v>0</v>
      </c>
      <c r="K86" s="78">
        <f t="shared" si="5"/>
        <v>0</v>
      </c>
      <c r="L86" s="78">
        <f t="shared" si="5"/>
        <v>0</v>
      </c>
      <c r="M86" s="78">
        <f t="shared" si="5"/>
        <v>0</v>
      </c>
      <c r="N86" s="78">
        <f t="shared" si="5"/>
        <v>0</v>
      </c>
      <c r="O86" s="78">
        <f t="shared" si="5"/>
        <v>0</v>
      </c>
      <c r="P86" s="268">
        <f t="shared" si="5"/>
        <v>0</v>
      </c>
      <c r="Q86" s="78">
        <f t="shared" si="5"/>
        <v>0</v>
      </c>
      <c r="R86" s="78">
        <f t="shared" si="5"/>
        <v>0</v>
      </c>
      <c r="S86" s="268">
        <f t="shared" si="5"/>
        <v>0</v>
      </c>
      <c r="T86" s="78">
        <f t="shared" si="5"/>
        <v>0</v>
      </c>
      <c r="U86" s="330">
        <f t="shared" si="5"/>
        <v>0</v>
      </c>
    </row>
    <row r="87" spans="1:21" ht="18.75" customHeight="1" thickBot="1" x14ac:dyDescent="0.35">
      <c r="A87" s="598" t="s">
        <v>227</v>
      </c>
      <c r="B87" s="599"/>
      <c r="C87" s="600"/>
      <c r="D87" s="81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499"/>
    </row>
    <row r="88" spans="1:21" ht="12.75" customHeight="1" x14ac:dyDescent="0.25">
      <c r="A88" s="589" t="s">
        <v>362</v>
      </c>
      <c r="B88" s="589"/>
      <c r="C88" s="589"/>
      <c r="D88" s="589"/>
      <c r="E88" s="589"/>
      <c r="F88" s="589"/>
      <c r="G88" s="589"/>
      <c r="H88" s="589"/>
      <c r="I88" s="589"/>
      <c r="J88" s="589"/>
      <c r="K88" s="589"/>
      <c r="L88" s="589"/>
      <c r="M88" s="589"/>
      <c r="N88" s="589"/>
      <c r="O88" s="589"/>
      <c r="P88" s="589"/>
      <c r="Q88" s="589"/>
      <c r="R88" s="589"/>
      <c r="S88" s="589"/>
      <c r="T88" s="594" t="s">
        <v>197</v>
      </c>
      <c r="U88" s="594"/>
    </row>
    <row r="89" spans="1:21" ht="12.75" customHeight="1" x14ac:dyDescent="0.25">
      <c r="A89" s="583" t="s">
        <v>363</v>
      </c>
      <c r="B89" s="583"/>
      <c r="C89" s="583"/>
      <c r="D89" s="583"/>
      <c r="E89" s="583"/>
      <c r="F89" s="583"/>
      <c r="G89" s="583"/>
      <c r="H89" s="583"/>
      <c r="I89" s="583"/>
      <c r="J89" s="583"/>
      <c r="K89" s="583"/>
      <c r="L89" s="583"/>
      <c r="M89" s="583"/>
      <c r="N89" s="583"/>
      <c r="O89" s="583"/>
      <c r="P89" s="583"/>
      <c r="Q89" s="583"/>
      <c r="R89" s="583"/>
      <c r="S89" s="583"/>
      <c r="T89" s="596" t="s">
        <v>198</v>
      </c>
      <c r="U89" s="596"/>
    </row>
    <row r="90" spans="1:21" ht="12.75" customHeight="1" x14ac:dyDescent="0.25">
      <c r="A90" s="576" t="s">
        <v>254</v>
      </c>
      <c r="B90" s="576"/>
      <c r="C90" s="576"/>
      <c r="D90" s="576"/>
      <c r="E90" s="576"/>
      <c r="F90" s="576"/>
      <c r="G90" s="576"/>
      <c r="H90" s="576"/>
      <c r="I90" s="576"/>
      <c r="J90" s="576"/>
      <c r="K90" s="576"/>
      <c r="L90" s="576"/>
      <c r="M90" s="576"/>
      <c r="N90" s="576"/>
      <c r="O90" s="576"/>
      <c r="P90" s="576"/>
      <c r="Q90" s="576"/>
      <c r="R90" s="576"/>
      <c r="S90" s="576"/>
      <c r="T90" s="576"/>
      <c r="U90" s="576"/>
    </row>
    <row r="91" spans="1:21" ht="12.75" customHeight="1" x14ac:dyDescent="0.2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</row>
    <row r="92" spans="1:21" ht="12.75" customHeight="1" x14ac:dyDescent="0.3">
      <c r="A92" s="7"/>
      <c r="B92" s="8"/>
      <c r="C92" s="8"/>
      <c r="D92" s="9"/>
      <c r="E92" s="8"/>
      <c r="F92" s="8"/>
      <c r="G92" s="8"/>
      <c r="H92" s="21"/>
      <c r="I92" s="21"/>
      <c r="J92" s="22"/>
      <c r="K92" s="15"/>
      <c r="L92" s="15"/>
      <c r="M92" s="14"/>
      <c r="N92" s="15"/>
      <c r="O92" s="15"/>
      <c r="P92" s="8"/>
      <c r="Q92" s="8"/>
      <c r="R92" s="8"/>
      <c r="S92" s="9"/>
      <c r="T92" s="8"/>
      <c r="U92" s="9"/>
    </row>
    <row r="93" spans="1:21" ht="14.25" customHeight="1" x14ac:dyDescent="0.35">
      <c r="A93" s="577" t="s">
        <v>228</v>
      </c>
      <c r="B93" s="577"/>
      <c r="C93" s="577"/>
      <c r="D93" s="577"/>
      <c r="E93" s="577"/>
      <c r="F93" s="577"/>
      <c r="G93" s="577"/>
      <c r="H93" s="577"/>
      <c r="I93" s="577"/>
      <c r="J93" s="577"/>
      <c r="K93" s="577"/>
      <c r="L93" s="577"/>
      <c r="M93" s="577"/>
      <c r="N93" s="577"/>
      <c r="O93" s="577"/>
      <c r="P93" s="577"/>
      <c r="Q93" s="577"/>
      <c r="R93" s="577"/>
      <c r="S93" s="577"/>
      <c r="T93" s="577"/>
      <c r="U93" s="577"/>
    </row>
    <row r="94" spans="1:21" ht="6.75" customHeight="1" x14ac:dyDescent="0.3">
      <c r="A94" s="7"/>
      <c r="B94" s="8"/>
      <c r="C94" s="8"/>
      <c r="D94" s="9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9"/>
      <c r="T94" s="9"/>
      <c r="U94" s="9"/>
    </row>
    <row r="95" spans="1:21" ht="13" x14ac:dyDescent="0.3">
      <c r="A95" s="11"/>
      <c r="B95" s="12" t="s">
        <v>200</v>
      </c>
      <c r="C95" s="574">
        <f>C37</f>
        <v>0</v>
      </c>
      <c r="D95" s="574"/>
      <c r="E95" s="574"/>
      <c r="F95" s="574"/>
      <c r="G95" s="8"/>
      <c r="H95" s="8"/>
      <c r="I95" s="8"/>
      <c r="J95" s="9"/>
      <c r="K95" s="9"/>
      <c r="L95" s="12" t="s">
        <v>205</v>
      </c>
      <c r="M95" s="601">
        <f>M37</f>
        <v>0</v>
      </c>
      <c r="N95" s="574"/>
      <c r="O95" s="574"/>
      <c r="P95" s="23"/>
      <c r="Q95" s="9"/>
      <c r="R95" s="12" t="s">
        <v>740</v>
      </c>
      <c r="S95" s="12"/>
      <c r="T95" s="12"/>
      <c r="U95" s="14"/>
    </row>
    <row r="96" spans="1:21" ht="6.75" customHeight="1" thickBot="1" x14ac:dyDescent="0.35">
      <c r="A96" s="7"/>
      <c r="B96" s="24"/>
      <c r="C96" s="8"/>
      <c r="D96" s="9"/>
      <c r="E96" s="8"/>
      <c r="F96" s="8"/>
      <c r="G96" s="8"/>
      <c r="H96" s="8"/>
      <c r="I96" s="8"/>
      <c r="J96" s="8"/>
      <c r="K96" s="8"/>
      <c r="L96" s="25"/>
      <c r="M96" s="23"/>
      <c r="N96" s="9"/>
      <c r="O96" s="8"/>
      <c r="P96" s="8"/>
      <c r="Q96" s="8"/>
      <c r="R96" s="8"/>
      <c r="S96" s="9"/>
      <c r="T96" s="9"/>
      <c r="U96" s="9"/>
    </row>
    <row r="97" spans="1:21" ht="17.25" customHeight="1" x14ac:dyDescent="0.3">
      <c r="A97" s="5"/>
      <c r="B97" s="3"/>
      <c r="C97" s="3"/>
      <c r="D97" s="264">
        <v>34</v>
      </c>
      <c r="E97" s="264">
        <v>35</v>
      </c>
      <c r="F97" s="264">
        <v>36</v>
      </c>
      <c r="G97" s="264">
        <v>37</v>
      </c>
      <c r="H97" s="264">
        <v>38</v>
      </c>
      <c r="I97" s="264">
        <v>39</v>
      </c>
      <c r="J97" s="264">
        <v>40</v>
      </c>
      <c r="K97" s="264">
        <v>41</v>
      </c>
      <c r="L97" s="264">
        <v>42</v>
      </c>
      <c r="M97" s="264">
        <v>43</v>
      </c>
      <c r="N97" s="264">
        <v>44</v>
      </c>
      <c r="O97" s="264">
        <v>45</v>
      </c>
      <c r="P97" s="264">
        <v>46</v>
      </c>
      <c r="Q97" s="264">
        <v>47</v>
      </c>
      <c r="R97" s="264">
        <v>48</v>
      </c>
      <c r="S97" s="264">
        <v>49</v>
      </c>
      <c r="T97" s="264">
        <v>50</v>
      </c>
      <c r="U97" s="262">
        <v>51</v>
      </c>
    </row>
    <row r="98" spans="1:21" ht="120.75" customHeight="1" x14ac:dyDescent="0.25">
      <c r="A98" s="6" t="s">
        <v>206</v>
      </c>
      <c r="B98" s="26" t="s">
        <v>207</v>
      </c>
      <c r="C98" s="4" t="s">
        <v>208</v>
      </c>
      <c r="D98" s="18" t="s">
        <v>336</v>
      </c>
      <c r="E98" s="18" t="s">
        <v>337</v>
      </c>
      <c r="F98" s="18" t="s">
        <v>339</v>
      </c>
      <c r="G98" s="18" t="s">
        <v>340</v>
      </c>
      <c r="H98" s="18" t="s">
        <v>341</v>
      </c>
      <c r="I98" s="18" t="s">
        <v>342</v>
      </c>
      <c r="J98" s="18" t="s">
        <v>343</v>
      </c>
      <c r="K98" s="18" t="s">
        <v>344</v>
      </c>
      <c r="L98" s="18" t="s">
        <v>345</v>
      </c>
      <c r="M98" s="18" t="s">
        <v>244</v>
      </c>
      <c r="N98" s="18" t="s">
        <v>346</v>
      </c>
      <c r="O98" s="18" t="s">
        <v>245</v>
      </c>
      <c r="P98" s="18" t="s">
        <v>246</v>
      </c>
      <c r="Q98" s="18" t="s">
        <v>247</v>
      </c>
      <c r="R98" s="18" t="s">
        <v>248</v>
      </c>
      <c r="S98" s="18" t="s">
        <v>249</v>
      </c>
      <c r="T98" s="18" t="s">
        <v>250</v>
      </c>
      <c r="U98" s="92" t="s">
        <v>347</v>
      </c>
    </row>
    <row r="99" spans="1:21" ht="18.75" customHeight="1" x14ac:dyDescent="0.25">
      <c r="A99" s="95" t="str">
        <f>'TC 66-204 page 1'!A99</f>
        <v/>
      </c>
      <c r="B99" s="96" t="str">
        <f>'TC 66-204 page 1'!B99</f>
        <v/>
      </c>
      <c r="C99" s="90" t="str">
        <f>'TC 66-204 page 1'!C99</f>
        <v/>
      </c>
      <c r="D99" s="405"/>
      <c r="E99" s="405"/>
      <c r="F99" s="405"/>
      <c r="G99" s="405"/>
      <c r="H99" s="405"/>
      <c r="I99" s="405"/>
      <c r="J99" s="405"/>
      <c r="K99" s="405"/>
      <c r="L99" s="405"/>
      <c r="M99" s="405"/>
      <c r="N99" s="414"/>
      <c r="O99" s="414"/>
      <c r="P99" s="414"/>
      <c r="Q99" s="414"/>
      <c r="R99" s="414"/>
      <c r="S99" s="414"/>
      <c r="T99" s="414"/>
      <c r="U99" s="408"/>
    </row>
    <row r="100" spans="1:21" ht="18.75" customHeight="1" x14ac:dyDescent="0.25">
      <c r="A100" s="95" t="str">
        <f>'TC 66-204 page 1'!A100</f>
        <v/>
      </c>
      <c r="B100" s="96" t="str">
        <f>'TC 66-204 page 1'!B100</f>
        <v/>
      </c>
      <c r="C100" s="90" t="str">
        <f>'TC 66-204 page 1'!C100</f>
        <v/>
      </c>
      <c r="D100" s="405"/>
      <c r="E100" s="405"/>
      <c r="F100" s="405"/>
      <c r="G100" s="405"/>
      <c r="H100" s="405"/>
      <c r="I100" s="405"/>
      <c r="J100" s="405"/>
      <c r="K100" s="405"/>
      <c r="L100" s="405"/>
      <c r="M100" s="405"/>
      <c r="N100" s="414"/>
      <c r="O100" s="414"/>
      <c r="P100" s="414"/>
      <c r="Q100" s="414"/>
      <c r="R100" s="414"/>
      <c r="S100" s="414"/>
      <c r="T100" s="414"/>
      <c r="U100" s="408"/>
    </row>
    <row r="101" spans="1:21" ht="18.75" customHeight="1" x14ac:dyDescent="0.25">
      <c r="A101" s="95" t="str">
        <f>'TC 66-204 page 1'!A101</f>
        <v/>
      </c>
      <c r="B101" s="96" t="str">
        <f>'TC 66-204 page 1'!B101</f>
        <v/>
      </c>
      <c r="C101" s="90" t="str">
        <f>'TC 66-204 page 1'!C101</f>
        <v/>
      </c>
      <c r="D101" s="405"/>
      <c r="E101" s="405"/>
      <c r="F101" s="405"/>
      <c r="G101" s="405"/>
      <c r="H101" s="405"/>
      <c r="I101" s="405"/>
      <c r="J101" s="405"/>
      <c r="K101" s="405"/>
      <c r="L101" s="405"/>
      <c r="M101" s="405"/>
      <c r="N101" s="414"/>
      <c r="O101" s="414"/>
      <c r="P101" s="414"/>
      <c r="Q101" s="414"/>
      <c r="R101" s="414"/>
      <c r="S101" s="414"/>
      <c r="T101" s="414"/>
      <c r="U101" s="408"/>
    </row>
    <row r="102" spans="1:21" ht="18.75" customHeight="1" x14ac:dyDescent="0.25">
      <c r="A102" s="95" t="str">
        <f>'TC 66-204 page 1'!A102</f>
        <v/>
      </c>
      <c r="B102" s="96" t="str">
        <f>'TC 66-204 page 1'!B102</f>
        <v/>
      </c>
      <c r="C102" s="90" t="str">
        <f>'TC 66-204 page 1'!C102</f>
        <v/>
      </c>
      <c r="D102" s="405"/>
      <c r="E102" s="405"/>
      <c r="F102" s="405"/>
      <c r="G102" s="405"/>
      <c r="H102" s="405"/>
      <c r="I102" s="405"/>
      <c r="J102" s="405"/>
      <c r="K102" s="405"/>
      <c r="L102" s="405"/>
      <c r="M102" s="405"/>
      <c r="N102" s="405"/>
      <c r="O102" s="405"/>
      <c r="P102" s="405"/>
      <c r="Q102" s="405"/>
      <c r="R102" s="405"/>
      <c r="S102" s="405"/>
      <c r="T102" s="405"/>
      <c r="U102" s="408"/>
    </row>
    <row r="103" spans="1:21" ht="18.75" customHeight="1" x14ac:dyDescent="0.25">
      <c r="A103" s="95" t="str">
        <f>'TC 66-204 page 1'!A103</f>
        <v/>
      </c>
      <c r="B103" s="96" t="str">
        <f>'TC 66-204 page 1'!B103</f>
        <v/>
      </c>
      <c r="C103" s="90" t="str">
        <f>'TC 66-204 page 1'!C103</f>
        <v/>
      </c>
      <c r="D103" s="405"/>
      <c r="E103" s="405"/>
      <c r="F103" s="405"/>
      <c r="G103" s="405"/>
      <c r="H103" s="405"/>
      <c r="I103" s="405"/>
      <c r="J103" s="405"/>
      <c r="K103" s="405"/>
      <c r="L103" s="405"/>
      <c r="M103" s="405"/>
      <c r="N103" s="405"/>
      <c r="O103" s="405"/>
      <c r="P103" s="405"/>
      <c r="Q103" s="405"/>
      <c r="R103" s="405"/>
      <c r="S103" s="405"/>
      <c r="T103" s="405"/>
      <c r="U103" s="408"/>
    </row>
    <row r="104" spans="1:21" ht="18.75" customHeight="1" x14ac:dyDescent="0.25">
      <c r="A104" s="95" t="str">
        <f>'TC 66-204 page 1'!A104</f>
        <v/>
      </c>
      <c r="B104" s="96" t="str">
        <f>'TC 66-204 page 1'!B104</f>
        <v/>
      </c>
      <c r="C104" s="90" t="str">
        <f>'TC 66-204 page 1'!C104</f>
        <v/>
      </c>
      <c r="D104" s="405"/>
      <c r="E104" s="405"/>
      <c r="F104" s="405"/>
      <c r="G104" s="405"/>
      <c r="H104" s="405"/>
      <c r="I104" s="405"/>
      <c r="J104" s="405"/>
      <c r="K104" s="405"/>
      <c r="L104" s="405"/>
      <c r="M104" s="405"/>
      <c r="N104" s="405"/>
      <c r="O104" s="405"/>
      <c r="P104" s="405"/>
      <c r="Q104" s="405"/>
      <c r="R104" s="405"/>
      <c r="S104" s="405"/>
      <c r="T104" s="405"/>
      <c r="U104" s="408"/>
    </row>
    <row r="105" spans="1:21" ht="18.75" customHeight="1" x14ac:dyDescent="0.25">
      <c r="A105" s="95" t="str">
        <f>'TC 66-204 page 1'!A105</f>
        <v/>
      </c>
      <c r="B105" s="96" t="str">
        <f>'TC 66-204 page 1'!B105</f>
        <v/>
      </c>
      <c r="C105" s="90" t="str">
        <f>'TC 66-204 page 1'!C105</f>
        <v/>
      </c>
      <c r="D105" s="405"/>
      <c r="E105" s="405"/>
      <c r="F105" s="405"/>
      <c r="G105" s="405"/>
      <c r="H105" s="405"/>
      <c r="I105" s="405"/>
      <c r="J105" s="405"/>
      <c r="K105" s="405"/>
      <c r="L105" s="405"/>
      <c r="M105" s="405"/>
      <c r="N105" s="405"/>
      <c r="O105" s="405"/>
      <c r="P105" s="405"/>
      <c r="Q105" s="405"/>
      <c r="R105" s="405"/>
      <c r="S105" s="405"/>
      <c r="T105" s="405"/>
      <c r="U105" s="408"/>
    </row>
    <row r="106" spans="1:21" ht="18.75" customHeight="1" x14ac:dyDescent="0.25">
      <c r="A106" s="95" t="str">
        <f>'TC 66-204 page 1'!A106</f>
        <v/>
      </c>
      <c r="B106" s="96" t="str">
        <f>'TC 66-204 page 1'!B106</f>
        <v/>
      </c>
      <c r="C106" s="90" t="str">
        <f>'TC 66-204 page 1'!C106</f>
        <v/>
      </c>
      <c r="D106" s="405"/>
      <c r="E106" s="405"/>
      <c r="F106" s="405"/>
      <c r="G106" s="405"/>
      <c r="H106" s="405"/>
      <c r="I106" s="405"/>
      <c r="J106" s="405"/>
      <c r="K106" s="405"/>
      <c r="L106" s="405"/>
      <c r="M106" s="405"/>
      <c r="N106" s="405"/>
      <c r="O106" s="405"/>
      <c r="P106" s="405"/>
      <c r="Q106" s="405"/>
      <c r="R106" s="405"/>
      <c r="S106" s="405"/>
      <c r="T106" s="405"/>
      <c r="U106" s="408"/>
    </row>
    <row r="107" spans="1:21" ht="18.75" customHeight="1" x14ac:dyDescent="0.25">
      <c r="A107" s="95" t="str">
        <f>'TC 66-204 page 1'!A107</f>
        <v/>
      </c>
      <c r="B107" s="96" t="str">
        <f>'TC 66-204 page 1'!B107</f>
        <v/>
      </c>
      <c r="C107" s="90" t="str">
        <f>'TC 66-204 page 1'!C107</f>
        <v/>
      </c>
      <c r="D107" s="405"/>
      <c r="E107" s="405"/>
      <c r="F107" s="405"/>
      <c r="G107" s="405"/>
      <c r="H107" s="405"/>
      <c r="I107" s="405"/>
      <c r="J107" s="405"/>
      <c r="K107" s="405"/>
      <c r="L107" s="405"/>
      <c r="M107" s="405"/>
      <c r="N107" s="405"/>
      <c r="O107" s="405"/>
      <c r="P107" s="405"/>
      <c r="Q107" s="405"/>
      <c r="R107" s="405"/>
      <c r="S107" s="405"/>
      <c r="T107" s="405"/>
      <c r="U107" s="408"/>
    </row>
    <row r="108" spans="1:21" ht="18.75" customHeight="1" x14ac:dyDescent="0.25">
      <c r="A108" s="95" t="str">
        <f>'TC 66-204 page 1'!A108</f>
        <v/>
      </c>
      <c r="B108" s="96" t="str">
        <f>'TC 66-204 page 1'!B108</f>
        <v/>
      </c>
      <c r="C108" s="90" t="str">
        <f>'TC 66-204 page 1'!C108</f>
        <v/>
      </c>
      <c r="D108" s="405"/>
      <c r="E108" s="405"/>
      <c r="F108" s="405"/>
      <c r="G108" s="405"/>
      <c r="H108" s="405"/>
      <c r="I108" s="405"/>
      <c r="J108" s="405"/>
      <c r="K108" s="405"/>
      <c r="L108" s="405"/>
      <c r="M108" s="405"/>
      <c r="N108" s="405"/>
      <c r="O108" s="405"/>
      <c r="P108" s="405"/>
      <c r="Q108" s="405"/>
      <c r="R108" s="405"/>
      <c r="S108" s="405"/>
      <c r="T108" s="405"/>
      <c r="U108" s="408"/>
    </row>
    <row r="109" spans="1:21" ht="18.75" customHeight="1" x14ac:dyDescent="0.25">
      <c r="A109" s="95" t="str">
        <f>'TC 66-204 page 1'!A109</f>
        <v/>
      </c>
      <c r="B109" s="96" t="str">
        <f>'TC 66-204 page 1'!B109</f>
        <v/>
      </c>
      <c r="C109" s="90" t="str">
        <f>'TC 66-204 page 1'!C109</f>
        <v/>
      </c>
      <c r="D109" s="405"/>
      <c r="E109" s="405"/>
      <c r="F109" s="405"/>
      <c r="G109" s="405"/>
      <c r="H109" s="405"/>
      <c r="I109" s="405"/>
      <c r="J109" s="405"/>
      <c r="K109" s="405"/>
      <c r="L109" s="405"/>
      <c r="M109" s="405"/>
      <c r="N109" s="405"/>
      <c r="O109" s="405"/>
      <c r="P109" s="405"/>
      <c r="Q109" s="405"/>
      <c r="R109" s="405"/>
      <c r="S109" s="405"/>
      <c r="T109" s="405"/>
      <c r="U109" s="408"/>
    </row>
    <row r="110" spans="1:21" ht="18.75" customHeight="1" x14ac:dyDescent="0.25">
      <c r="A110" s="95" t="str">
        <f>'TC 66-204 page 1'!A110</f>
        <v/>
      </c>
      <c r="B110" s="96" t="str">
        <f>'TC 66-204 page 1'!B110</f>
        <v/>
      </c>
      <c r="C110" s="90" t="str">
        <f>'TC 66-204 page 1'!C110</f>
        <v/>
      </c>
      <c r="D110" s="405"/>
      <c r="E110" s="405"/>
      <c r="F110" s="405"/>
      <c r="G110" s="405"/>
      <c r="H110" s="405"/>
      <c r="I110" s="405"/>
      <c r="J110" s="405"/>
      <c r="K110" s="405"/>
      <c r="L110" s="405"/>
      <c r="M110" s="405"/>
      <c r="N110" s="405"/>
      <c r="O110" s="405"/>
      <c r="P110" s="405"/>
      <c r="Q110" s="405"/>
      <c r="R110" s="405"/>
      <c r="S110" s="405"/>
      <c r="T110" s="405"/>
      <c r="U110" s="408"/>
    </row>
    <row r="111" spans="1:21" ht="18.75" customHeight="1" x14ac:dyDescent="0.25">
      <c r="A111" s="95" t="str">
        <f>'TC 66-204 page 1'!A111</f>
        <v/>
      </c>
      <c r="B111" s="96" t="str">
        <f>'TC 66-204 page 1'!B111</f>
        <v/>
      </c>
      <c r="C111" s="90" t="str">
        <f>'TC 66-204 page 1'!C111</f>
        <v/>
      </c>
      <c r="D111" s="405"/>
      <c r="E111" s="405"/>
      <c r="F111" s="405"/>
      <c r="G111" s="405"/>
      <c r="H111" s="405"/>
      <c r="I111" s="405"/>
      <c r="J111" s="405"/>
      <c r="K111" s="405"/>
      <c r="L111" s="405"/>
      <c r="M111" s="405"/>
      <c r="N111" s="405"/>
      <c r="O111" s="405"/>
      <c r="P111" s="405"/>
      <c r="Q111" s="405"/>
      <c r="R111" s="405"/>
      <c r="S111" s="405"/>
      <c r="T111" s="405"/>
      <c r="U111" s="408"/>
    </row>
    <row r="112" spans="1:21" ht="18.75" customHeight="1" x14ac:dyDescent="0.25">
      <c r="A112" s="95" t="str">
        <f>'TC 66-204 page 1'!A112</f>
        <v/>
      </c>
      <c r="B112" s="96" t="str">
        <f>'TC 66-204 page 1'!B112</f>
        <v/>
      </c>
      <c r="C112" s="90" t="str">
        <f>'TC 66-204 page 1'!C112</f>
        <v/>
      </c>
      <c r="D112" s="405"/>
      <c r="E112" s="405"/>
      <c r="F112" s="405"/>
      <c r="G112" s="405"/>
      <c r="H112" s="405"/>
      <c r="I112" s="405"/>
      <c r="J112" s="405"/>
      <c r="K112" s="405"/>
      <c r="L112" s="405"/>
      <c r="M112" s="405"/>
      <c r="N112" s="405"/>
      <c r="O112" s="405"/>
      <c r="P112" s="405"/>
      <c r="Q112" s="405"/>
      <c r="R112" s="405"/>
      <c r="S112" s="405"/>
      <c r="T112" s="405"/>
      <c r="U112" s="408"/>
    </row>
    <row r="113" spans="1:21" ht="18.75" customHeight="1" thickBot="1" x14ac:dyDescent="0.3">
      <c r="A113" s="97" t="str">
        <f>'TC 66-204 page 1'!A113</f>
        <v/>
      </c>
      <c r="B113" s="98" t="str">
        <f>'TC 66-204 page 1'!B113</f>
        <v/>
      </c>
      <c r="C113" s="106" t="str">
        <f>'TC 66-204 page 1'!C113</f>
        <v/>
      </c>
      <c r="D113" s="415"/>
      <c r="E113" s="415"/>
      <c r="F113" s="415"/>
      <c r="G113" s="415"/>
      <c r="H113" s="415"/>
      <c r="I113" s="415"/>
      <c r="J113" s="415"/>
      <c r="K113" s="415"/>
      <c r="L113" s="415"/>
      <c r="M113" s="415"/>
      <c r="N113" s="415"/>
      <c r="O113" s="415"/>
      <c r="P113" s="415"/>
      <c r="Q113" s="415"/>
      <c r="R113" s="415"/>
      <c r="S113" s="415"/>
      <c r="T113" s="415"/>
      <c r="U113" s="416"/>
    </row>
    <row r="114" spans="1:21" ht="18.75" customHeight="1" x14ac:dyDescent="0.3">
      <c r="A114" s="602" t="s">
        <v>225</v>
      </c>
      <c r="B114" s="568"/>
      <c r="C114" s="569"/>
      <c r="D114" s="86">
        <f t="shared" ref="D114:U114" si="6">SUM(D99:D113)</f>
        <v>0</v>
      </c>
      <c r="E114" s="86">
        <f t="shared" si="6"/>
        <v>0</v>
      </c>
      <c r="F114" s="86">
        <f t="shared" si="6"/>
        <v>0</v>
      </c>
      <c r="G114" s="86">
        <f t="shared" si="6"/>
        <v>0</v>
      </c>
      <c r="H114" s="86">
        <f t="shared" si="6"/>
        <v>0</v>
      </c>
      <c r="I114" s="86">
        <f t="shared" si="6"/>
        <v>0</v>
      </c>
      <c r="J114" s="86">
        <f t="shared" si="6"/>
        <v>0</v>
      </c>
      <c r="K114" s="86">
        <f t="shared" si="6"/>
        <v>0</v>
      </c>
      <c r="L114" s="86">
        <f t="shared" si="6"/>
        <v>0</v>
      </c>
      <c r="M114" s="86">
        <f t="shared" si="6"/>
        <v>0</v>
      </c>
      <c r="N114" s="86">
        <f t="shared" si="6"/>
        <v>0</v>
      </c>
      <c r="O114" s="86">
        <f t="shared" si="6"/>
        <v>0</v>
      </c>
      <c r="P114" s="86">
        <f t="shared" si="6"/>
        <v>0</v>
      </c>
      <c r="Q114" s="86">
        <f t="shared" si="6"/>
        <v>0</v>
      </c>
      <c r="R114" s="86">
        <f t="shared" si="6"/>
        <v>0</v>
      </c>
      <c r="S114" s="87">
        <f t="shared" si="6"/>
        <v>0</v>
      </c>
      <c r="T114" s="87">
        <f t="shared" si="6"/>
        <v>0</v>
      </c>
      <c r="U114" s="331">
        <f t="shared" si="6"/>
        <v>0</v>
      </c>
    </row>
    <row r="115" spans="1:21" ht="18.75" customHeight="1" x14ac:dyDescent="0.3">
      <c r="A115" s="597" t="s">
        <v>226</v>
      </c>
      <c r="B115" s="570"/>
      <c r="C115" s="571"/>
      <c r="D115" s="500">
        <f>D144</f>
        <v>0</v>
      </c>
      <c r="E115" s="78">
        <f t="shared" ref="E115:U115" si="7">E144</f>
        <v>0</v>
      </c>
      <c r="F115" s="78">
        <f t="shared" si="7"/>
        <v>0</v>
      </c>
      <c r="G115" s="78">
        <f t="shared" si="7"/>
        <v>0</v>
      </c>
      <c r="H115" s="268">
        <f t="shared" si="7"/>
        <v>0</v>
      </c>
      <c r="I115" s="78">
        <f t="shared" si="7"/>
        <v>0</v>
      </c>
      <c r="J115" s="268">
        <f t="shared" si="7"/>
        <v>0</v>
      </c>
      <c r="K115" s="78">
        <f t="shared" si="7"/>
        <v>0</v>
      </c>
      <c r="L115" s="78">
        <f t="shared" si="7"/>
        <v>0</v>
      </c>
      <c r="M115" s="78">
        <f t="shared" si="7"/>
        <v>0</v>
      </c>
      <c r="N115" s="78">
        <f t="shared" si="7"/>
        <v>0</v>
      </c>
      <c r="O115" s="78">
        <f t="shared" si="7"/>
        <v>0</v>
      </c>
      <c r="P115" s="268">
        <f t="shared" si="7"/>
        <v>0</v>
      </c>
      <c r="Q115" s="78">
        <f t="shared" si="7"/>
        <v>0</v>
      </c>
      <c r="R115" s="78">
        <f t="shared" si="7"/>
        <v>0</v>
      </c>
      <c r="S115" s="268">
        <f t="shared" si="7"/>
        <v>0</v>
      </c>
      <c r="T115" s="78">
        <f t="shared" si="7"/>
        <v>0</v>
      </c>
      <c r="U115" s="330">
        <f t="shared" si="7"/>
        <v>0</v>
      </c>
    </row>
    <row r="116" spans="1:21" ht="18.75" customHeight="1" thickBot="1" x14ac:dyDescent="0.35">
      <c r="A116" s="598" t="s">
        <v>227</v>
      </c>
      <c r="B116" s="599"/>
      <c r="C116" s="600"/>
      <c r="D116" s="81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499"/>
    </row>
    <row r="117" spans="1:21" ht="12.75" customHeight="1" x14ac:dyDescent="0.25">
      <c r="A117" s="589" t="s">
        <v>362</v>
      </c>
      <c r="B117" s="589"/>
      <c r="C117" s="589"/>
      <c r="D117" s="589"/>
      <c r="E117" s="589"/>
      <c r="F117" s="589"/>
      <c r="G117" s="589"/>
      <c r="H117" s="589"/>
      <c r="I117" s="589"/>
      <c r="J117" s="589"/>
      <c r="K117" s="589"/>
      <c r="L117" s="589"/>
      <c r="M117" s="589"/>
      <c r="N117" s="589"/>
      <c r="O117" s="589"/>
      <c r="P117" s="589"/>
      <c r="Q117" s="589"/>
      <c r="R117" s="589"/>
      <c r="S117" s="589"/>
      <c r="T117" s="594" t="s">
        <v>197</v>
      </c>
      <c r="U117" s="594"/>
    </row>
    <row r="118" spans="1:21" ht="12.75" customHeight="1" x14ac:dyDescent="0.25">
      <c r="A118" s="583" t="s">
        <v>363</v>
      </c>
      <c r="B118" s="583"/>
      <c r="C118" s="583"/>
      <c r="D118" s="583"/>
      <c r="E118" s="583"/>
      <c r="F118" s="583"/>
      <c r="G118" s="583"/>
      <c r="H118" s="583"/>
      <c r="I118" s="583"/>
      <c r="J118" s="583"/>
      <c r="K118" s="583"/>
      <c r="L118" s="583"/>
      <c r="M118" s="583"/>
      <c r="N118" s="583"/>
      <c r="O118" s="583"/>
      <c r="P118" s="583"/>
      <c r="Q118" s="583"/>
      <c r="R118" s="583"/>
      <c r="S118" s="583"/>
      <c r="T118" s="596" t="s">
        <v>198</v>
      </c>
      <c r="U118" s="596"/>
    </row>
    <row r="119" spans="1:21" ht="12.75" customHeight="1" x14ac:dyDescent="0.25">
      <c r="A119" s="576" t="s">
        <v>254</v>
      </c>
      <c r="B119" s="576"/>
      <c r="C119" s="576"/>
      <c r="D119" s="576"/>
      <c r="E119" s="576"/>
      <c r="F119" s="576"/>
      <c r="G119" s="576"/>
      <c r="H119" s="576"/>
      <c r="I119" s="576"/>
      <c r="J119" s="576"/>
      <c r="K119" s="576"/>
      <c r="L119" s="576"/>
      <c r="M119" s="576"/>
      <c r="N119" s="576"/>
      <c r="O119" s="576"/>
      <c r="P119" s="576"/>
      <c r="Q119" s="576"/>
      <c r="R119" s="576"/>
      <c r="S119" s="576"/>
      <c r="T119" s="576"/>
      <c r="U119" s="576"/>
    </row>
    <row r="120" spans="1:21" ht="12.75" customHeight="1" x14ac:dyDescent="0.25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</row>
    <row r="121" spans="1:21" ht="12.75" customHeight="1" x14ac:dyDescent="0.3">
      <c r="A121" s="7"/>
      <c r="B121" s="8"/>
      <c r="C121" s="8"/>
      <c r="D121" s="9"/>
      <c r="E121" s="8"/>
      <c r="F121" s="8"/>
      <c r="G121" s="8"/>
      <c r="H121" s="21"/>
      <c r="I121" s="21"/>
      <c r="J121" s="22"/>
      <c r="K121" s="15"/>
      <c r="L121" s="15"/>
      <c r="M121" s="14"/>
      <c r="N121" s="15"/>
      <c r="O121" s="15"/>
      <c r="P121" s="8"/>
      <c r="Q121" s="8"/>
      <c r="R121" s="8"/>
      <c r="S121" s="9"/>
      <c r="T121" s="8"/>
      <c r="U121" s="9"/>
    </row>
    <row r="122" spans="1:21" ht="14.25" customHeight="1" x14ac:dyDescent="0.35">
      <c r="A122" s="577" t="s">
        <v>228</v>
      </c>
      <c r="B122" s="577"/>
      <c r="C122" s="577"/>
      <c r="D122" s="577"/>
      <c r="E122" s="577"/>
      <c r="F122" s="577"/>
      <c r="G122" s="577"/>
      <c r="H122" s="577"/>
      <c r="I122" s="577"/>
      <c r="J122" s="577"/>
      <c r="K122" s="577"/>
      <c r="L122" s="577"/>
      <c r="M122" s="577"/>
      <c r="N122" s="577"/>
      <c r="O122" s="577"/>
      <c r="P122" s="577"/>
      <c r="Q122" s="577"/>
      <c r="R122" s="577"/>
      <c r="S122" s="577"/>
      <c r="T122" s="577"/>
      <c r="U122" s="577"/>
    </row>
    <row r="123" spans="1:21" ht="6.75" customHeight="1" x14ac:dyDescent="0.3">
      <c r="A123" s="7"/>
      <c r="B123" s="8"/>
      <c r="C123" s="8"/>
      <c r="D123" s="9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9"/>
      <c r="T123" s="9"/>
      <c r="U123" s="9"/>
    </row>
    <row r="124" spans="1:21" ht="12.75" customHeight="1" x14ac:dyDescent="0.3">
      <c r="A124" s="11"/>
      <c r="B124" s="12" t="s">
        <v>200</v>
      </c>
      <c r="C124" s="574">
        <f>C8</f>
        <v>0</v>
      </c>
      <c r="D124" s="574"/>
      <c r="E124" s="574"/>
      <c r="F124" s="574"/>
      <c r="G124" s="8"/>
      <c r="H124" s="8"/>
      <c r="I124" s="8"/>
      <c r="J124" s="9"/>
      <c r="K124" s="9"/>
      <c r="L124" s="12" t="s">
        <v>205</v>
      </c>
      <c r="M124" s="601">
        <f>M8</f>
        <v>0</v>
      </c>
      <c r="N124" s="574"/>
      <c r="O124" s="574"/>
      <c r="P124" s="23"/>
      <c r="Q124" s="9"/>
      <c r="R124" s="12" t="s">
        <v>741</v>
      </c>
      <c r="S124" s="12"/>
      <c r="T124" s="12"/>
      <c r="U124" s="14"/>
    </row>
    <row r="125" spans="1:21" ht="6.75" customHeight="1" thickBot="1" x14ac:dyDescent="0.35">
      <c r="A125" s="7"/>
      <c r="B125" s="24"/>
      <c r="C125" s="8"/>
      <c r="D125" s="9"/>
      <c r="E125" s="8"/>
      <c r="F125" s="8"/>
      <c r="G125" s="8"/>
      <c r="H125" s="8"/>
      <c r="I125" s="8"/>
      <c r="J125" s="8"/>
      <c r="K125" s="8"/>
      <c r="L125" s="25"/>
      <c r="M125" s="23"/>
      <c r="N125" s="9"/>
      <c r="O125" s="8"/>
      <c r="P125" s="8"/>
      <c r="Q125" s="8"/>
      <c r="R125" s="8"/>
      <c r="S125" s="9"/>
      <c r="T125" s="9"/>
      <c r="U125" s="9"/>
    </row>
    <row r="126" spans="1:21" ht="17.25" customHeight="1" x14ac:dyDescent="0.3">
      <c r="A126" s="5"/>
      <c r="B126" s="3"/>
      <c r="C126" s="3"/>
      <c r="D126" s="264">
        <v>34</v>
      </c>
      <c r="E126" s="264">
        <v>35</v>
      </c>
      <c r="F126" s="264">
        <v>36</v>
      </c>
      <c r="G126" s="264">
        <v>37</v>
      </c>
      <c r="H126" s="264">
        <v>38</v>
      </c>
      <c r="I126" s="264">
        <v>39</v>
      </c>
      <c r="J126" s="264">
        <v>40</v>
      </c>
      <c r="K126" s="264">
        <v>41</v>
      </c>
      <c r="L126" s="264">
        <v>42</v>
      </c>
      <c r="M126" s="264">
        <v>43</v>
      </c>
      <c r="N126" s="264">
        <v>44</v>
      </c>
      <c r="O126" s="264">
        <v>45</v>
      </c>
      <c r="P126" s="264">
        <v>46</v>
      </c>
      <c r="Q126" s="264">
        <v>47</v>
      </c>
      <c r="R126" s="264">
        <v>48</v>
      </c>
      <c r="S126" s="264">
        <v>49</v>
      </c>
      <c r="T126" s="264">
        <v>50</v>
      </c>
      <c r="U126" s="262">
        <v>51</v>
      </c>
    </row>
    <row r="127" spans="1:21" ht="120.75" customHeight="1" x14ac:dyDescent="0.25">
      <c r="A127" s="6" t="s">
        <v>206</v>
      </c>
      <c r="B127" s="26" t="s">
        <v>207</v>
      </c>
      <c r="C127" s="4" t="s">
        <v>208</v>
      </c>
      <c r="D127" s="18" t="s">
        <v>336</v>
      </c>
      <c r="E127" s="18" t="s">
        <v>337</v>
      </c>
      <c r="F127" s="18" t="s">
        <v>339</v>
      </c>
      <c r="G127" s="18" t="s">
        <v>340</v>
      </c>
      <c r="H127" s="18" t="s">
        <v>341</v>
      </c>
      <c r="I127" s="18" t="s">
        <v>342</v>
      </c>
      <c r="J127" s="18" t="s">
        <v>343</v>
      </c>
      <c r="K127" s="18" t="s">
        <v>344</v>
      </c>
      <c r="L127" s="18" t="s">
        <v>345</v>
      </c>
      <c r="M127" s="18" t="s">
        <v>244</v>
      </c>
      <c r="N127" s="18" t="s">
        <v>346</v>
      </c>
      <c r="O127" s="18" t="s">
        <v>245</v>
      </c>
      <c r="P127" s="18" t="s">
        <v>246</v>
      </c>
      <c r="Q127" s="18" t="s">
        <v>247</v>
      </c>
      <c r="R127" s="18" t="s">
        <v>248</v>
      </c>
      <c r="S127" s="18" t="s">
        <v>249</v>
      </c>
      <c r="T127" s="18" t="s">
        <v>250</v>
      </c>
      <c r="U127" s="92" t="s">
        <v>347</v>
      </c>
    </row>
    <row r="128" spans="1:21" ht="18.75" customHeight="1" x14ac:dyDescent="0.25">
      <c r="A128" s="95" t="str">
        <f>'TC 66-204 page 1'!A128</f>
        <v/>
      </c>
      <c r="B128" s="327" t="str">
        <f>'TC 66-204 page 1'!B128</f>
        <v/>
      </c>
      <c r="C128" s="90" t="str">
        <f>'TC 66-204 page 1'!C128</f>
        <v/>
      </c>
      <c r="D128" s="405"/>
      <c r="E128" s="405"/>
      <c r="F128" s="405"/>
      <c r="G128" s="405"/>
      <c r="H128" s="405"/>
      <c r="I128" s="405"/>
      <c r="J128" s="405"/>
      <c r="K128" s="405"/>
      <c r="L128" s="405"/>
      <c r="M128" s="405"/>
      <c r="N128" s="414"/>
      <c r="O128" s="414"/>
      <c r="P128" s="414"/>
      <c r="Q128" s="414"/>
      <c r="R128" s="414"/>
      <c r="S128" s="414"/>
      <c r="T128" s="414"/>
      <c r="U128" s="408"/>
    </row>
    <row r="129" spans="1:21" ht="18.75" customHeight="1" x14ac:dyDescent="0.25">
      <c r="A129" s="95" t="str">
        <f>'TC 66-204 page 1'!A129</f>
        <v/>
      </c>
      <c r="B129" s="96" t="str">
        <f>'TC 66-204 page 1'!B129</f>
        <v/>
      </c>
      <c r="C129" s="90" t="str">
        <f>'TC 66-204 page 1'!C129</f>
        <v/>
      </c>
      <c r="D129" s="405"/>
      <c r="E129" s="405"/>
      <c r="F129" s="405"/>
      <c r="G129" s="405"/>
      <c r="H129" s="405"/>
      <c r="I129" s="405"/>
      <c r="J129" s="405"/>
      <c r="K129" s="405"/>
      <c r="L129" s="405"/>
      <c r="M129" s="405"/>
      <c r="N129" s="417"/>
      <c r="O129" s="414"/>
      <c r="P129" s="414"/>
      <c r="Q129" s="405"/>
      <c r="R129" s="414"/>
      <c r="S129" s="414"/>
      <c r="T129" s="414"/>
      <c r="U129" s="408"/>
    </row>
    <row r="130" spans="1:21" ht="18.75" customHeight="1" x14ac:dyDescent="0.25">
      <c r="A130" s="95" t="str">
        <f>'TC 66-204 page 1'!A130</f>
        <v/>
      </c>
      <c r="B130" s="96" t="str">
        <f>'TC 66-204 page 1'!B130</f>
        <v/>
      </c>
      <c r="C130" s="90" t="str">
        <f>'TC 66-204 page 1'!C130</f>
        <v/>
      </c>
      <c r="D130" s="405"/>
      <c r="E130" s="405"/>
      <c r="F130" s="405"/>
      <c r="G130" s="405"/>
      <c r="H130" s="405"/>
      <c r="I130" s="405"/>
      <c r="J130" s="405"/>
      <c r="K130" s="405"/>
      <c r="L130" s="405"/>
      <c r="M130" s="405"/>
      <c r="N130" s="414"/>
      <c r="O130" s="414"/>
      <c r="P130" s="414"/>
      <c r="Q130" s="414"/>
      <c r="R130" s="414"/>
      <c r="S130" s="414"/>
      <c r="T130" s="414"/>
      <c r="U130" s="408"/>
    </row>
    <row r="131" spans="1:21" ht="18.75" customHeight="1" x14ac:dyDescent="0.25">
      <c r="A131" s="95" t="str">
        <f>'TC 66-204 page 1'!A131</f>
        <v/>
      </c>
      <c r="B131" s="96" t="str">
        <f>'TC 66-204 page 1'!B131</f>
        <v/>
      </c>
      <c r="C131" s="90" t="str">
        <f>'TC 66-204 page 1'!C131</f>
        <v/>
      </c>
      <c r="D131" s="405"/>
      <c r="E131" s="405"/>
      <c r="F131" s="405"/>
      <c r="G131" s="405"/>
      <c r="H131" s="405"/>
      <c r="I131" s="405"/>
      <c r="J131" s="405"/>
      <c r="K131" s="405"/>
      <c r="L131" s="405"/>
      <c r="M131" s="405"/>
      <c r="N131" s="414"/>
      <c r="O131" s="414"/>
      <c r="P131" s="414"/>
      <c r="Q131" s="414"/>
      <c r="R131" s="414"/>
      <c r="S131" s="414"/>
      <c r="T131" s="414"/>
      <c r="U131" s="408"/>
    </row>
    <row r="132" spans="1:21" ht="18.75" customHeight="1" x14ac:dyDescent="0.25">
      <c r="A132" s="95" t="str">
        <f>'TC 66-204 page 1'!A132</f>
        <v/>
      </c>
      <c r="B132" s="96" t="str">
        <f>'TC 66-204 page 1'!B132</f>
        <v/>
      </c>
      <c r="C132" s="90" t="str">
        <f>'TC 66-204 page 1'!C132</f>
        <v/>
      </c>
      <c r="D132" s="405"/>
      <c r="E132" s="405"/>
      <c r="F132" s="405"/>
      <c r="G132" s="405"/>
      <c r="H132" s="405"/>
      <c r="I132" s="405"/>
      <c r="J132" s="405"/>
      <c r="K132" s="405"/>
      <c r="L132" s="405"/>
      <c r="M132" s="405"/>
      <c r="N132" s="405"/>
      <c r="O132" s="405"/>
      <c r="P132" s="405"/>
      <c r="Q132" s="405"/>
      <c r="R132" s="405"/>
      <c r="S132" s="405"/>
      <c r="T132" s="405"/>
      <c r="U132" s="408"/>
    </row>
    <row r="133" spans="1:21" ht="18.75" customHeight="1" x14ac:dyDescent="0.25">
      <c r="A133" s="95" t="str">
        <f>'TC 66-204 page 1'!A133</f>
        <v/>
      </c>
      <c r="B133" s="96" t="str">
        <f>'TC 66-204 page 1'!B133</f>
        <v/>
      </c>
      <c r="C133" s="90" t="str">
        <f>'TC 66-204 page 1'!C133</f>
        <v/>
      </c>
      <c r="D133" s="405"/>
      <c r="E133" s="405"/>
      <c r="F133" s="405"/>
      <c r="G133" s="405"/>
      <c r="H133" s="405"/>
      <c r="I133" s="405"/>
      <c r="J133" s="405"/>
      <c r="K133" s="405"/>
      <c r="L133" s="405"/>
      <c r="M133" s="405"/>
      <c r="N133" s="405"/>
      <c r="O133" s="405"/>
      <c r="P133" s="405"/>
      <c r="Q133" s="405"/>
      <c r="R133" s="405"/>
      <c r="S133" s="405"/>
      <c r="T133" s="405"/>
      <c r="U133" s="408"/>
    </row>
    <row r="134" spans="1:21" ht="18.75" customHeight="1" x14ac:dyDescent="0.25">
      <c r="A134" s="95" t="str">
        <f>'TC 66-204 page 1'!A134</f>
        <v/>
      </c>
      <c r="B134" s="96" t="str">
        <f>'TC 66-204 page 1'!B134</f>
        <v/>
      </c>
      <c r="C134" s="90" t="str">
        <f>'TC 66-204 page 1'!C134</f>
        <v/>
      </c>
      <c r="D134" s="405"/>
      <c r="E134" s="405"/>
      <c r="F134" s="405"/>
      <c r="G134" s="405"/>
      <c r="H134" s="405"/>
      <c r="I134" s="405"/>
      <c r="J134" s="405"/>
      <c r="K134" s="405"/>
      <c r="L134" s="405"/>
      <c r="M134" s="405"/>
      <c r="N134" s="405"/>
      <c r="O134" s="405"/>
      <c r="P134" s="405"/>
      <c r="Q134" s="405"/>
      <c r="R134" s="405"/>
      <c r="S134" s="405"/>
      <c r="T134" s="405"/>
      <c r="U134" s="408"/>
    </row>
    <row r="135" spans="1:21" ht="18.75" customHeight="1" x14ac:dyDescent="0.25">
      <c r="A135" s="95" t="str">
        <f>'TC 66-204 page 1'!A135</f>
        <v/>
      </c>
      <c r="B135" s="96" t="str">
        <f>'TC 66-204 page 1'!B135</f>
        <v/>
      </c>
      <c r="C135" s="90" t="str">
        <f>'TC 66-204 page 1'!C135</f>
        <v/>
      </c>
      <c r="D135" s="405"/>
      <c r="E135" s="405"/>
      <c r="F135" s="405"/>
      <c r="G135" s="405"/>
      <c r="H135" s="405"/>
      <c r="I135" s="405"/>
      <c r="J135" s="405"/>
      <c r="K135" s="405"/>
      <c r="L135" s="405"/>
      <c r="M135" s="405"/>
      <c r="N135" s="405"/>
      <c r="O135" s="405"/>
      <c r="P135" s="405"/>
      <c r="Q135" s="405"/>
      <c r="R135" s="405"/>
      <c r="S135" s="405"/>
      <c r="T135" s="405"/>
      <c r="U135" s="408"/>
    </row>
    <row r="136" spans="1:21" ht="18.75" customHeight="1" x14ac:dyDescent="0.25">
      <c r="A136" s="95" t="str">
        <f>'TC 66-204 page 1'!A136</f>
        <v/>
      </c>
      <c r="B136" s="96" t="str">
        <f>'TC 66-204 page 1'!B136</f>
        <v/>
      </c>
      <c r="C136" s="90" t="str">
        <f>'TC 66-204 page 1'!C136</f>
        <v/>
      </c>
      <c r="D136" s="405"/>
      <c r="E136" s="405"/>
      <c r="F136" s="405"/>
      <c r="G136" s="405"/>
      <c r="H136" s="405"/>
      <c r="I136" s="405"/>
      <c r="J136" s="405"/>
      <c r="K136" s="405"/>
      <c r="L136" s="405"/>
      <c r="M136" s="405"/>
      <c r="N136" s="405"/>
      <c r="O136" s="405"/>
      <c r="P136" s="405"/>
      <c r="Q136" s="405"/>
      <c r="R136" s="405"/>
      <c r="S136" s="405"/>
      <c r="T136" s="405"/>
      <c r="U136" s="408"/>
    </row>
    <row r="137" spans="1:21" ht="18.75" customHeight="1" x14ac:dyDescent="0.25">
      <c r="A137" s="95" t="str">
        <f>'TC 66-204 page 1'!A137</f>
        <v/>
      </c>
      <c r="B137" s="96" t="str">
        <f>'TC 66-204 page 1'!B137</f>
        <v/>
      </c>
      <c r="C137" s="90" t="str">
        <f>'TC 66-204 page 1'!C137</f>
        <v/>
      </c>
      <c r="D137" s="405"/>
      <c r="E137" s="405"/>
      <c r="F137" s="405"/>
      <c r="G137" s="405"/>
      <c r="H137" s="405"/>
      <c r="I137" s="405"/>
      <c r="J137" s="405"/>
      <c r="K137" s="405"/>
      <c r="L137" s="405"/>
      <c r="M137" s="405"/>
      <c r="N137" s="405"/>
      <c r="O137" s="405"/>
      <c r="P137" s="405"/>
      <c r="Q137" s="405"/>
      <c r="R137" s="405"/>
      <c r="S137" s="405"/>
      <c r="T137" s="405"/>
      <c r="U137" s="408"/>
    </row>
    <row r="138" spans="1:21" ht="18.75" customHeight="1" x14ac:dyDescent="0.25">
      <c r="A138" s="95" t="str">
        <f>'TC 66-204 page 1'!A138</f>
        <v/>
      </c>
      <c r="B138" s="96" t="str">
        <f>'TC 66-204 page 1'!B138</f>
        <v/>
      </c>
      <c r="C138" s="90" t="str">
        <f>'TC 66-204 page 1'!C138</f>
        <v/>
      </c>
      <c r="D138" s="405"/>
      <c r="E138" s="405"/>
      <c r="F138" s="405"/>
      <c r="G138" s="405"/>
      <c r="H138" s="405"/>
      <c r="I138" s="405"/>
      <c r="J138" s="405"/>
      <c r="K138" s="405"/>
      <c r="L138" s="405"/>
      <c r="M138" s="405"/>
      <c r="N138" s="405"/>
      <c r="O138" s="405"/>
      <c r="P138" s="405"/>
      <c r="Q138" s="405"/>
      <c r="R138" s="405"/>
      <c r="S138" s="405"/>
      <c r="T138" s="405"/>
      <c r="U138" s="408"/>
    </row>
    <row r="139" spans="1:21" ht="18.75" customHeight="1" x14ac:dyDescent="0.25">
      <c r="A139" s="95" t="str">
        <f>'TC 66-204 page 1'!A139</f>
        <v/>
      </c>
      <c r="B139" s="96" t="str">
        <f>'TC 66-204 page 1'!B139</f>
        <v/>
      </c>
      <c r="C139" s="90" t="str">
        <f>'TC 66-204 page 1'!C139</f>
        <v/>
      </c>
      <c r="D139" s="405"/>
      <c r="E139" s="405"/>
      <c r="F139" s="405"/>
      <c r="G139" s="405"/>
      <c r="H139" s="405"/>
      <c r="I139" s="405"/>
      <c r="J139" s="405"/>
      <c r="K139" s="405"/>
      <c r="L139" s="405"/>
      <c r="M139" s="405"/>
      <c r="N139" s="405"/>
      <c r="O139" s="405"/>
      <c r="P139" s="405"/>
      <c r="Q139" s="405"/>
      <c r="R139" s="405"/>
      <c r="S139" s="405"/>
      <c r="T139" s="405"/>
      <c r="U139" s="408"/>
    </row>
    <row r="140" spans="1:21" ht="18.75" customHeight="1" x14ac:dyDescent="0.25">
      <c r="A140" s="95" t="str">
        <f>'TC 66-204 page 1'!A140</f>
        <v/>
      </c>
      <c r="B140" s="96" t="str">
        <f>'TC 66-204 page 1'!B140</f>
        <v/>
      </c>
      <c r="C140" s="90" t="str">
        <f>'TC 66-204 page 1'!C140</f>
        <v/>
      </c>
      <c r="D140" s="405"/>
      <c r="E140" s="405"/>
      <c r="F140" s="405"/>
      <c r="G140" s="405"/>
      <c r="H140" s="405"/>
      <c r="I140" s="405"/>
      <c r="J140" s="405"/>
      <c r="K140" s="405"/>
      <c r="L140" s="405"/>
      <c r="M140" s="405"/>
      <c r="N140" s="405"/>
      <c r="O140" s="405"/>
      <c r="P140" s="405"/>
      <c r="Q140" s="405"/>
      <c r="R140" s="405"/>
      <c r="S140" s="405"/>
      <c r="T140" s="405"/>
      <c r="U140" s="408"/>
    </row>
    <row r="141" spans="1:21" ht="18.75" customHeight="1" x14ac:dyDescent="0.25">
      <c r="A141" s="95" t="str">
        <f>'TC 66-204 page 1'!A141</f>
        <v/>
      </c>
      <c r="B141" s="96" t="str">
        <f>'TC 66-204 page 1'!B141</f>
        <v/>
      </c>
      <c r="C141" s="90" t="str">
        <f>'TC 66-204 page 1'!C141</f>
        <v/>
      </c>
      <c r="D141" s="405"/>
      <c r="E141" s="405"/>
      <c r="F141" s="405"/>
      <c r="G141" s="405"/>
      <c r="H141" s="405"/>
      <c r="I141" s="405"/>
      <c r="J141" s="405"/>
      <c r="K141" s="405"/>
      <c r="L141" s="405"/>
      <c r="M141" s="405"/>
      <c r="N141" s="405"/>
      <c r="O141" s="405"/>
      <c r="P141" s="405"/>
      <c r="Q141" s="405"/>
      <c r="R141" s="405"/>
      <c r="S141" s="405"/>
      <c r="T141" s="405"/>
      <c r="U141" s="408"/>
    </row>
    <row r="142" spans="1:21" ht="18.75" customHeight="1" thickBot="1" x14ac:dyDescent="0.3">
      <c r="A142" s="97" t="str">
        <f>'TC 66-204 page 1'!A142</f>
        <v/>
      </c>
      <c r="B142" s="98" t="str">
        <f>'TC 66-204 page 1'!B142</f>
        <v/>
      </c>
      <c r="C142" s="106" t="str">
        <f>'TC 66-204 page 1'!C142</f>
        <v/>
      </c>
      <c r="D142" s="415"/>
      <c r="E142" s="415"/>
      <c r="F142" s="415"/>
      <c r="G142" s="415"/>
      <c r="H142" s="415"/>
      <c r="I142" s="415"/>
      <c r="J142" s="415"/>
      <c r="K142" s="415"/>
      <c r="L142" s="415"/>
      <c r="M142" s="415"/>
      <c r="N142" s="415"/>
      <c r="O142" s="415"/>
      <c r="P142" s="415"/>
      <c r="Q142" s="415"/>
      <c r="R142" s="415"/>
      <c r="S142" s="415"/>
      <c r="T142" s="415"/>
      <c r="U142" s="416"/>
    </row>
    <row r="143" spans="1:21" ht="18.75" customHeight="1" x14ac:dyDescent="0.3">
      <c r="A143" s="602" t="s">
        <v>225</v>
      </c>
      <c r="B143" s="568"/>
      <c r="C143" s="569"/>
      <c r="D143" s="86">
        <f t="shared" ref="D143:U143" si="8">SUM(D128:D142)</f>
        <v>0</v>
      </c>
      <c r="E143" s="86">
        <f t="shared" si="8"/>
        <v>0</v>
      </c>
      <c r="F143" s="86">
        <f t="shared" si="8"/>
        <v>0</v>
      </c>
      <c r="G143" s="86">
        <f t="shared" si="8"/>
        <v>0</v>
      </c>
      <c r="H143" s="86">
        <f t="shared" si="8"/>
        <v>0</v>
      </c>
      <c r="I143" s="86">
        <f t="shared" si="8"/>
        <v>0</v>
      </c>
      <c r="J143" s="86">
        <f t="shared" si="8"/>
        <v>0</v>
      </c>
      <c r="K143" s="86">
        <f t="shared" si="8"/>
        <v>0</v>
      </c>
      <c r="L143" s="86">
        <f t="shared" si="8"/>
        <v>0</v>
      </c>
      <c r="M143" s="86">
        <f t="shared" si="8"/>
        <v>0</v>
      </c>
      <c r="N143" s="86">
        <f t="shared" si="8"/>
        <v>0</v>
      </c>
      <c r="O143" s="86">
        <f t="shared" si="8"/>
        <v>0</v>
      </c>
      <c r="P143" s="86">
        <f t="shared" si="8"/>
        <v>0</v>
      </c>
      <c r="Q143" s="86">
        <f t="shared" si="8"/>
        <v>0</v>
      </c>
      <c r="R143" s="86">
        <f t="shared" si="8"/>
        <v>0</v>
      </c>
      <c r="S143" s="87">
        <f t="shared" si="8"/>
        <v>0</v>
      </c>
      <c r="T143" s="87">
        <f t="shared" si="8"/>
        <v>0</v>
      </c>
      <c r="U143" s="331">
        <f t="shared" si="8"/>
        <v>0</v>
      </c>
    </row>
    <row r="144" spans="1:21" ht="18.75" customHeight="1" x14ac:dyDescent="0.3">
      <c r="A144" s="597" t="s">
        <v>226</v>
      </c>
      <c r="B144" s="570"/>
      <c r="C144" s="571"/>
      <c r="D144" s="267">
        <f>D27+D56+D85+D114+D143</f>
        <v>0</v>
      </c>
      <c r="E144" s="267">
        <f t="shared" ref="E144:U144" si="9">E27+E56+E85+E114+E143</f>
        <v>0</v>
      </c>
      <c r="F144" s="78">
        <f t="shared" si="9"/>
        <v>0</v>
      </c>
      <c r="G144" s="78">
        <f t="shared" si="9"/>
        <v>0</v>
      </c>
      <c r="H144" s="78">
        <f t="shared" si="9"/>
        <v>0</v>
      </c>
      <c r="I144" s="268">
        <f t="shared" si="9"/>
        <v>0</v>
      </c>
      <c r="J144" s="78">
        <f t="shared" si="9"/>
        <v>0</v>
      </c>
      <c r="K144" s="268">
        <f t="shared" si="9"/>
        <v>0</v>
      </c>
      <c r="L144" s="78">
        <f t="shared" si="9"/>
        <v>0</v>
      </c>
      <c r="M144" s="78">
        <f t="shared" si="9"/>
        <v>0</v>
      </c>
      <c r="N144" s="78">
        <f t="shared" si="9"/>
        <v>0</v>
      </c>
      <c r="O144" s="78">
        <f t="shared" si="9"/>
        <v>0</v>
      </c>
      <c r="P144" s="78">
        <f t="shared" si="9"/>
        <v>0</v>
      </c>
      <c r="Q144" s="268">
        <f t="shared" si="9"/>
        <v>0</v>
      </c>
      <c r="R144" s="78">
        <f t="shared" si="9"/>
        <v>0</v>
      </c>
      <c r="S144" s="78">
        <f t="shared" si="9"/>
        <v>0</v>
      </c>
      <c r="T144" s="72">
        <f t="shared" si="9"/>
        <v>0</v>
      </c>
      <c r="U144" s="330">
        <f t="shared" si="9"/>
        <v>0</v>
      </c>
    </row>
    <row r="145" spans="1:21" ht="18.75" customHeight="1" thickBot="1" x14ac:dyDescent="0.35">
      <c r="A145" s="598" t="s">
        <v>227</v>
      </c>
      <c r="B145" s="599"/>
      <c r="C145" s="600"/>
      <c r="D145" s="81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499"/>
    </row>
    <row r="146" spans="1:21" ht="18.75" customHeight="1" x14ac:dyDescent="0.25"/>
    <row r="147" spans="1:21" ht="18.75" customHeight="1" x14ac:dyDescent="0.25"/>
    <row r="148" spans="1:21" ht="18.75" customHeight="1" x14ac:dyDescent="0.25"/>
    <row r="149" spans="1:21" ht="18.75" customHeight="1" x14ac:dyDescent="0.25"/>
    <row r="150" spans="1:21" ht="18.75" customHeight="1" x14ac:dyDescent="0.25"/>
    <row r="151" spans="1:21" ht="18.75" customHeight="1" x14ac:dyDescent="0.25"/>
    <row r="152" spans="1:21" ht="18.75" customHeight="1" x14ac:dyDescent="0.25"/>
  </sheetData>
  <sheetProtection sheet="1" objects="1" scenarios="1"/>
  <mergeCells count="55">
    <mergeCell ref="A60:S60"/>
    <mergeCell ref="T60:U60"/>
    <mergeCell ref="A86:C86"/>
    <mergeCell ref="A87:C87"/>
    <mergeCell ref="A116:C116"/>
    <mergeCell ref="A64:U64"/>
    <mergeCell ref="C66:F66"/>
    <mergeCell ref="M66:O66"/>
    <mergeCell ref="A85:C85"/>
    <mergeCell ref="T88:U88"/>
    <mergeCell ref="A89:S89"/>
    <mergeCell ref="A61:U61"/>
    <mergeCell ref="A57:C57"/>
    <mergeCell ref="A58:C58"/>
    <mergeCell ref="T31:U31"/>
    <mergeCell ref="A32:U32"/>
    <mergeCell ref="T59:U59"/>
    <mergeCell ref="A59:S59"/>
    <mergeCell ref="A31:S31"/>
    <mergeCell ref="A35:U35"/>
    <mergeCell ref="C37:F37"/>
    <mergeCell ref="M37:O37"/>
    <mergeCell ref="A56:C56"/>
    <mergeCell ref="A27:C27"/>
    <mergeCell ref="A28:C28"/>
    <mergeCell ref="A29:C29"/>
    <mergeCell ref="A30:S30"/>
    <mergeCell ref="T30:U30"/>
    <mergeCell ref="A1:S1"/>
    <mergeCell ref="C8:F8"/>
    <mergeCell ref="T1:U1"/>
    <mergeCell ref="T2:U2"/>
    <mergeCell ref="A6:U6"/>
    <mergeCell ref="A3:U3"/>
    <mergeCell ref="A2:S2"/>
    <mergeCell ref="M8:N8"/>
    <mergeCell ref="A117:S117"/>
    <mergeCell ref="A88:S88"/>
    <mergeCell ref="A93:U93"/>
    <mergeCell ref="C95:F95"/>
    <mergeCell ref="M95:O95"/>
    <mergeCell ref="A114:C114"/>
    <mergeCell ref="A115:C115"/>
    <mergeCell ref="T117:U117"/>
    <mergeCell ref="T89:U89"/>
    <mergeCell ref="A90:U90"/>
    <mergeCell ref="A118:S118"/>
    <mergeCell ref="T118:U118"/>
    <mergeCell ref="A119:U119"/>
    <mergeCell ref="A144:C144"/>
    <mergeCell ref="A145:C145"/>
    <mergeCell ref="A122:U122"/>
    <mergeCell ref="C124:F124"/>
    <mergeCell ref="M124:O124"/>
    <mergeCell ref="A143:C143"/>
  </mergeCells>
  <phoneticPr fontId="2" type="noConversion"/>
  <conditionalFormatting sqref="D27:U28 D56:U56 D85:U85 D114:U114 D143:U144">
    <cfRule type="cellIs" dxfId="5" priority="1" stopIfTrue="1" operator="equal">
      <formula>0</formula>
    </cfRule>
  </conditionalFormatting>
  <pageMargins left="0.25" right="0" top="0.25" bottom="0" header="0.5" footer="0.5"/>
  <pageSetup orientation="landscape" r:id="rId1"/>
  <headerFooter alignWithMargins="0"/>
  <rowBreaks count="2" manualBreakCount="2">
    <brk id="29" max="20" man="1"/>
    <brk id="116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AJ1514"/>
  <sheetViews>
    <sheetView zoomScale="115" zoomScaleNormal="90" zoomScaleSheetLayoutView="100" workbookViewId="0">
      <selection activeCell="AB75" sqref="AB75"/>
    </sheetView>
  </sheetViews>
  <sheetFormatPr defaultColWidth="9.1796875" defaultRowHeight="13" x14ac:dyDescent="0.3"/>
  <cols>
    <col min="1" max="1" width="4.1796875" style="128" customWidth="1"/>
    <col min="2" max="8" width="2.81640625" style="61" customWidth="1"/>
    <col min="9" max="9" width="2.81640625" style="62" customWidth="1"/>
    <col min="10" max="17" width="2.81640625" style="61" customWidth="1"/>
    <col min="18" max="18" width="3.453125" style="61" customWidth="1"/>
    <col min="19" max="19" width="2.26953125" style="61" customWidth="1"/>
    <col min="20" max="20" width="4" style="61" customWidth="1"/>
    <col min="21" max="21" width="11.453125" style="204" customWidth="1"/>
    <col min="22" max="22" width="2.81640625" style="204" customWidth="1"/>
    <col min="23" max="23" width="3.7265625" style="204" customWidth="1"/>
    <col min="24" max="24" width="5.7265625" style="204" customWidth="1"/>
    <col min="25" max="25" width="2.7265625" style="205" customWidth="1"/>
    <col min="26" max="26" width="2.81640625" style="204" customWidth="1"/>
    <col min="27" max="27" width="2.81640625" style="8" customWidth="1"/>
    <col min="28" max="28" width="12.7265625" style="204" customWidth="1"/>
    <col min="29" max="34" width="12.7265625" style="61" customWidth="1"/>
    <col min="35" max="16384" width="9.1796875" style="61"/>
  </cols>
  <sheetData>
    <row r="1" spans="1:33" s="60" customFormat="1" ht="14.15" customHeight="1" x14ac:dyDescent="0.35">
      <c r="A1" s="605" t="s">
        <v>146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5"/>
      <c r="AA1" s="605"/>
    </row>
    <row r="2" spans="1:33" s="60" customFormat="1" ht="14.15" customHeight="1" x14ac:dyDescent="0.35">
      <c r="A2" s="605" t="s">
        <v>147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spans="1:33" s="60" customFormat="1" ht="14.15" customHeight="1" thickBot="1" x14ac:dyDescent="0.4">
      <c r="A3" s="605" t="s">
        <v>148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  <c r="S3" s="605"/>
      <c r="T3" s="605"/>
      <c r="U3" s="605"/>
      <c r="V3" s="605"/>
      <c r="W3" s="605"/>
      <c r="X3" s="605"/>
      <c r="Y3" s="605"/>
      <c r="Z3" s="605"/>
      <c r="AA3" s="605"/>
      <c r="AC3" s="49" t="s">
        <v>704</v>
      </c>
      <c r="AD3" s="49"/>
      <c r="AE3" s="49"/>
      <c r="AF3" s="49"/>
      <c r="AG3" s="419">
        <v>1</v>
      </c>
    </row>
    <row r="4" spans="1:33" ht="25.5" customHeight="1" thickTop="1" x14ac:dyDescent="0.35">
      <c r="A4" s="607" t="s">
        <v>228</v>
      </c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  <c r="X4" s="607"/>
      <c r="Y4" s="607"/>
      <c r="Z4" s="607"/>
      <c r="AA4" s="607"/>
      <c r="AB4" s="201"/>
      <c r="AC4" s="201"/>
      <c r="AD4" s="201"/>
      <c r="AE4" s="201"/>
    </row>
    <row r="5" spans="1:33" ht="18" customHeight="1" x14ac:dyDescent="0.3">
      <c r="A5" s="126"/>
      <c r="B5" s="51"/>
      <c r="C5" s="52"/>
      <c r="D5" s="52"/>
      <c r="E5" s="52"/>
      <c r="F5" s="52"/>
      <c r="G5" s="52"/>
      <c r="H5" s="52"/>
      <c r="I5" s="54"/>
      <c r="J5" s="52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  <c r="V5" s="8"/>
      <c r="W5" s="8"/>
      <c r="X5" s="8"/>
      <c r="Y5" s="14"/>
      <c r="Z5" s="8"/>
      <c r="AE5" s="52" t="s">
        <v>702</v>
      </c>
      <c r="AF5" s="441" t="s">
        <v>703</v>
      </c>
    </row>
    <row r="6" spans="1:33" ht="22.5" customHeight="1" x14ac:dyDescent="0.35">
      <c r="A6" s="593" t="s">
        <v>125</v>
      </c>
      <c r="B6" s="593"/>
      <c r="C6" s="593"/>
      <c r="D6" s="593"/>
      <c r="E6" s="574">
        <f>'Rate Classifications'!C2</f>
        <v>0</v>
      </c>
      <c r="F6" s="574"/>
      <c r="G6" s="574"/>
      <c r="H6" s="574"/>
      <c r="I6" s="574"/>
      <c r="J6" s="574"/>
      <c r="K6" s="574"/>
      <c r="L6" s="574"/>
      <c r="M6" s="2"/>
      <c r="N6" s="576" t="s">
        <v>128</v>
      </c>
      <c r="O6" s="576"/>
      <c r="P6" s="576"/>
      <c r="Q6" s="576"/>
      <c r="R6" s="187">
        <f>'Rate Classifications'!J4</f>
        <v>0</v>
      </c>
      <c r="S6" s="13"/>
      <c r="T6" s="13"/>
      <c r="U6" s="9"/>
      <c r="V6" s="8"/>
      <c r="W6" s="8"/>
      <c r="X6" s="2" t="s">
        <v>333</v>
      </c>
      <c r="Y6" s="301"/>
      <c r="Z6" s="153"/>
      <c r="AA6" s="2"/>
      <c r="AB6" s="127"/>
      <c r="AE6" s="354"/>
      <c r="AF6" s="354"/>
    </row>
    <row r="7" spans="1:33" ht="14.25" customHeight="1" x14ac:dyDescent="0.3">
      <c r="A7" s="126"/>
      <c r="B7" s="55"/>
      <c r="C7" s="56"/>
      <c r="D7" s="56"/>
      <c r="E7" s="56"/>
      <c r="F7" s="51"/>
      <c r="G7" s="51"/>
      <c r="H7" s="55"/>
      <c r="I7" s="55"/>
      <c r="J7" s="51"/>
      <c r="K7" s="46"/>
      <c r="L7" s="46"/>
      <c r="M7" s="56"/>
      <c r="N7" s="56"/>
      <c r="O7" s="56"/>
      <c r="P7" s="56"/>
      <c r="Q7" s="56"/>
      <c r="R7" s="56"/>
      <c r="S7" s="56"/>
      <c r="T7" s="56"/>
      <c r="U7" s="8"/>
      <c r="V7" s="8"/>
      <c r="W7" s="8"/>
      <c r="X7" s="8"/>
      <c r="Y7" s="14"/>
      <c r="Z7" s="8"/>
      <c r="AE7" s="354"/>
      <c r="AF7" s="354"/>
      <c r="AG7" s="65"/>
    </row>
    <row r="8" spans="1:33" s="65" customFormat="1" ht="13.5" customHeight="1" x14ac:dyDescent="0.25">
      <c r="A8" s="124"/>
      <c r="B8" s="64"/>
      <c r="C8" s="63"/>
      <c r="D8" s="67"/>
      <c r="E8" s="63"/>
      <c r="F8" s="64"/>
      <c r="G8" s="64"/>
      <c r="H8" s="64"/>
      <c r="I8" s="64"/>
      <c r="J8" s="64"/>
      <c r="K8" s="63"/>
      <c r="L8" s="63"/>
      <c r="M8" s="63"/>
      <c r="N8" s="63"/>
      <c r="O8" s="63"/>
      <c r="P8" s="63"/>
      <c r="Q8" s="63"/>
      <c r="R8" s="63"/>
      <c r="S8" s="63"/>
      <c r="T8" s="63"/>
      <c r="U8" s="120"/>
      <c r="V8" s="30"/>
      <c r="W8" s="30"/>
      <c r="X8" s="30"/>
      <c r="Y8" s="120"/>
      <c r="Z8" s="30"/>
      <c r="AA8" s="30"/>
      <c r="AB8" s="121"/>
      <c r="AE8" s="355"/>
      <c r="AF8" s="355"/>
    </row>
    <row r="9" spans="1:33" s="65" customFormat="1" ht="14.25" customHeight="1" thickBot="1" x14ac:dyDescent="0.35">
      <c r="A9" s="126">
        <v>52</v>
      </c>
      <c r="B9" s="603" t="s">
        <v>604</v>
      </c>
      <c r="C9" s="603"/>
      <c r="D9" s="603"/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274">
        <f>IF(AG3=1,AF9,AE9)</f>
        <v>0</v>
      </c>
      <c r="V9" s="8" t="s">
        <v>598</v>
      </c>
      <c r="W9" s="8"/>
      <c r="X9" s="14"/>
      <c r="Y9" s="8"/>
      <c r="Z9" s="56"/>
      <c r="AA9" s="8"/>
      <c r="AB9" s="121"/>
      <c r="AC9" s="123"/>
      <c r="AE9" s="420">
        <v>0</v>
      </c>
      <c r="AF9" s="440">
        <v>0</v>
      </c>
      <c r="AG9" s="65" t="s">
        <v>108</v>
      </c>
    </row>
    <row r="10" spans="1:33" s="65" customFormat="1" ht="19.5" customHeight="1" thickBot="1" x14ac:dyDescent="0.35">
      <c r="A10" s="126"/>
      <c r="B10" s="8"/>
      <c r="C10" s="8"/>
      <c r="D10" s="8"/>
      <c r="E10" s="8"/>
      <c r="F10" s="8"/>
      <c r="G10" s="8"/>
      <c r="H10" s="8"/>
      <c r="I10" s="8"/>
      <c r="J10" s="8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421">
        <v>1</v>
      </c>
      <c r="V10" s="8" t="s">
        <v>636</v>
      </c>
      <c r="W10" s="8"/>
      <c r="X10" s="8"/>
      <c r="Y10" s="14"/>
      <c r="Z10" s="8"/>
      <c r="AA10" s="8"/>
      <c r="AB10" s="121"/>
      <c r="AC10" s="123"/>
      <c r="AE10" s="355"/>
      <c r="AF10" s="355"/>
    </row>
    <row r="11" spans="1:33" s="65" customFormat="1" ht="14.25" customHeight="1" x14ac:dyDescent="0.3">
      <c r="A11" s="126"/>
      <c r="B11" s="8"/>
      <c r="C11" s="8"/>
      <c r="D11" s="8"/>
      <c r="E11" s="8"/>
      <c r="F11" s="8"/>
      <c r="G11" s="8"/>
      <c r="H11" s="8"/>
      <c r="I11" s="8"/>
      <c r="J11" s="8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275"/>
      <c r="V11" s="8"/>
      <c r="W11" s="8"/>
      <c r="X11" s="8"/>
      <c r="Y11" s="14"/>
      <c r="Z11" s="8"/>
      <c r="AA11" s="8"/>
      <c r="AB11" s="121"/>
      <c r="AC11" s="123"/>
      <c r="AE11" s="355"/>
      <c r="AF11" s="355"/>
    </row>
    <row r="12" spans="1:33" s="66" customFormat="1" ht="14.25" customHeight="1" thickBot="1" x14ac:dyDescent="0.35">
      <c r="A12" s="126">
        <v>53</v>
      </c>
      <c r="B12" s="603" t="s">
        <v>605</v>
      </c>
      <c r="C12" s="603"/>
      <c r="D12" s="603"/>
      <c r="E12" s="603"/>
      <c r="F12" s="603"/>
      <c r="G12" s="603"/>
      <c r="H12" s="603"/>
      <c r="I12" s="603"/>
      <c r="J12" s="603"/>
      <c r="K12" s="603"/>
      <c r="L12" s="603"/>
      <c r="M12" s="603"/>
      <c r="N12" s="603"/>
      <c r="O12" s="603"/>
      <c r="P12" s="603"/>
      <c r="Q12" s="603"/>
      <c r="R12" s="603"/>
      <c r="S12" s="603"/>
      <c r="T12" s="299"/>
      <c r="U12" s="274">
        <f>IF(AG3=1,AF12,AE12)</f>
        <v>0</v>
      </c>
      <c r="V12" s="8" t="s">
        <v>598</v>
      </c>
      <c r="W12" s="8"/>
      <c r="X12" s="8"/>
      <c r="Y12" s="8"/>
      <c r="Z12" s="8"/>
      <c r="AA12" s="8"/>
      <c r="AB12" s="121"/>
      <c r="AC12" s="123"/>
      <c r="AE12" s="420">
        <v>0</v>
      </c>
      <c r="AF12" s="440">
        <v>0</v>
      </c>
      <c r="AG12" s="435" t="s">
        <v>108</v>
      </c>
    </row>
    <row r="13" spans="1:33" s="65" customFormat="1" ht="14.25" customHeight="1" x14ac:dyDescent="0.3">
      <c r="A13" s="126"/>
      <c r="B13" s="8"/>
      <c r="C13" s="8"/>
      <c r="D13" s="8"/>
      <c r="E13" s="8"/>
      <c r="F13" s="8"/>
      <c r="G13" s="8"/>
      <c r="H13" s="8"/>
      <c r="I13" s="8"/>
      <c r="J13" s="8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14"/>
      <c r="V13" s="8"/>
      <c r="W13" s="8"/>
      <c r="X13" s="8"/>
      <c r="Y13" s="14"/>
      <c r="Z13" s="8"/>
      <c r="AA13" s="8"/>
      <c r="AB13" s="121"/>
      <c r="AC13" s="66"/>
      <c r="AD13" s="66"/>
      <c r="AE13" s="355"/>
      <c r="AF13" s="355"/>
    </row>
    <row r="14" spans="1:33" s="65" customFormat="1" ht="14.25" customHeight="1" thickBot="1" x14ac:dyDescent="0.35">
      <c r="A14" s="126">
        <v>54</v>
      </c>
      <c r="B14" s="603" t="s">
        <v>606</v>
      </c>
      <c r="C14" s="603"/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422">
        <v>0</v>
      </c>
      <c r="V14" s="8" t="s">
        <v>613</v>
      </c>
      <c r="W14" s="8"/>
      <c r="X14" s="8"/>
      <c r="Y14" s="275"/>
      <c r="Z14" s="8"/>
      <c r="AA14" s="277"/>
      <c r="AB14" s="125"/>
      <c r="AC14" s="66"/>
      <c r="AD14" s="66"/>
      <c r="AE14" s="355"/>
      <c r="AF14" s="355"/>
    </row>
    <row r="15" spans="1:33" s="65" customFormat="1" ht="14.25" customHeight="1" x14ac:dyDescent="0.3">
      <c r="A15" s="126"/>
      <c r="B15" s="8" t="s">
        <v>607</v>
      </c>
      <c r="C15" s="8"/>
      <c r="D15" s="8"/>
      <c r="E15" s="8"/>
      <c r="F15" s="8"/>
      <c r="G15" s="8"/>
      <c r="H15" s="8"/>
      <c r="I15" s="8"/>
      <c r="J15" s="8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14"/>
      <c r="V15" s="8"/>
      <c r="W15" s="8"/>
      <c r="X15" s="8"/>
      <c r="Y15" s="14"/>
      <c r="Z15" s="8"/>
      <c r="AA15" s="8"/>
      <c r="AB15" s="121"/>
    </row>
    <row r="16" spans="1:33" s="65" customFormat="1" ht="14.25" customHeight="1" x14ac:dyDescent="0.3">
      <c r="A16" s="126"/>
      <c r="B16" s="8"/>
      <c r="C16" s="8"/>
      <c r="D16" s="8"/>
      <c r="E16" s="8"/>
      <c r="F16" s="8"/>
      <c r="G16" s="8"/>
      <c r="H16" s="8"/>
      <c r="I16" s="8"/>
      <c r="J16" s="8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14"/>
      <c r="V16" s="8"/>
      <c r="W16" s="8"/>
      <c r="X16" s="8"/>
      <c r="Y16" s="14"/>
      <c r="Z16" s="8"/>
      <c r="AA16" s="8"/>
      <c r="AB16" s="121"/>
    </row>
    <row r="17" spans="1:34" s="65" customFormat="1" ht="14.25" customHeight="1" thickBot="1" x14ac:dyDescent="0.35">
      <c r="A17" s="126">
        <v>55</v>
      </c>
      <c r="B17" s="603" t="s">
        <v>645</v>
      </c>
      <c r="C17" s="603"/>
      <c r="D17" s="603"/>
      <c r="E17" s="603"/>
      <c r="F17" s="603"/>
      <c r="G17" s="603"/>
      <c r="H17" s="603"/>
      <c r="I17" s="603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274">
        <f>IF(AG3=1,AF17,AE17)</f>
        <v>0</v>
      </c>
      <c r="V17" s="8" t="s">
        <v>598</v>
      </c>
      <c r="W17" s="8"/>
      <c r="X17" s="277"/>
      <c r="Y17" s="14"/>
      <c r="Z17" s="8"/>
      <c r="AA17" s="277"/>
      <c r="AB17" s="121"/>
      <c r="AE17" s="420">
        <v>0</v>
      </c>
      <c r="AF17" s="440">
        <v>0</v>
      </c>
      <c r="AG17" s="65" t="s">
        <v>108</v>
      </c>
    </row>
    <row r="18" spans="1:34" s="65" customFormat="1" ht="14.25" customHeight="1" x14ac:dyDescent="0.3">
      <c r="A18" s="126"/>
      <c r="B18" s="7" t="s">
        <v>647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275"/>
      <c r="V18" s="8"/>
      <c r="W18" s="8"/>
      <c r="X18" s="277"/>
      <c r="Y18" s="14"/>
      <c r="Z18" s="8"/>
      <c r="AA18" s="277"/>
      <c r="AB18" s="121"/>
    </row>
    <row r="19" spans="1:34" s="65" customFormat="1" ht="14.25" customHeight="1" x14ac:dyDescent="0.3">
      <c r="A19" s="126"/>
      <c r="B19" s="8"/>
      <c r="C19" s="8"/>
      <c r="D19" s="8"/>
      <c r="E19" s="8"/>
      <c r="F19" s="8"/>
      <c r="G19" s="8"/>
      <c r="H19" s="8"/>
      <c r="I19" s="8"/>
      <c r="J19" s="8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14"/>
      <c r="V19" s="8"/>
      <c r="W19" s="8"/>
      <c r="X19" s="8"/>
      <c r="Y19" s="14"/>
      <c r="Z19" s="8"/>
      <c r="AA19" s="8"/>
      <c r="AB19" s="121"/>
    </row>
    <row r="20" spans="1:34" s="65" customFormat="1" ht="14.25" customHeight="1" thickBot="1" x14ac:dyDescent="0.35">
      <c r="A20" s="126">
        <v>56</v>
      </c>
      <c r="B20" s="603" t="s">
        <v>645</v>
      </c>
      <c r="C20" s="603"/>
      <c r="D20" s="603"/>
      <c r="E20" s="603"/>
      <c r="F20" s="603"/>
      <c r="G20" s="603"/>
      <c r="H20" s="603"/>
      <c r="I20" s="603"/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346">
        <f>AB20+AB21</f>
        <v>0</v>
      </c>
      <c r="V20" s="8" t="s">
        <v>611</v>
      </c>
      <c r="W20" s="8"/>
      <c r="X20" s="277"/>
      <c r="Y20" s="277"/>
      <c r="Z20" s="277"/>
      <c r="AA20" s="8"/>
      <c r="AB20" s="423">
        <v>0</v>
      </c>
      <c r="AC20" s="65" t="s">
        <v>689</v>
      </c>
    </row>
    <row r="21" spans="1:34" s="65" customFormat="1" ht="14.25" customHeight="1" thickBot="1" x14ac:dyDescent="0.35">
      <c r="A21" s="126"/>
      <c r="B21" s="7" t="s">
        <v>646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14"/>
      <c r="V21" s="277"/>
      <c r="W21" s="8"/>
      <c r="X21" s="277"/>
      <c r="Y21" s="277"/>
      <c r="Z21" s="277"/>
      <c r="AA21" s="8"/>
      <c r="AB21" s="424">
        <v>0</v>
      </c>
      <c r="AC21" s="65" t="s">
        <v>690</v>
      </c>
    </row>
    <row r="22" spans="1:34" s="65" customFormat="1" ht="14.25" customHeight="1" x14ac:dyDescent="0.3">
      <c r="A22" s="126"/>
      <c r="B22" s="8"/>
      <c r="C22" s="8"/>
      <c r="D22" s="8"/>
      <c r="E22" s="8"/>
      <c r="F22" s="8"/>
      <c r="G22" s="8"/>
      <c r="H22" s="8"/>
      <c r="I22" s="8"/>
      <c r="J22" s="8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418"/>
      <c r="V22" s="8"/>
      <c r="W22" s="8"/>
      <c r="X22" s="8"/>
      <c r="Y22" s="14"/>
      <c r="Z22" s="8"/>
      <c r="AA22" s="8"/>
      <c r="AB22" s="121"/>
    </row>
    <row r="23" spans="1:34" s="66" customFormat="1" ht="14.25" customHeight="1" thickBot="1" x14ac:dyDescent="0.35">
      <c r="A23" s="126">
        <v>57</v>
      </c>
      <c r="B23" s="603" t="s">
        <v>350</v>
      </c>
      <c r="C23" s="603"/>
      <c r="D23" s="603"/>
      <c r="E23" s="603"/>
      <c r="F23" s="603"/>
      <c r="G23" s="603"/>
      <c r="H23" s="603"/>
      <c r="I23" s="603"/>
      <c r="J23" s="603"/>
      <c r="K23" s="278"/>
      <c r="L23" s="278"/>
      <c r="M23" s="46"/>
      <c r="N23" s="46"/>
      <c r="O23" s="56"/>
      <c r="P23" s="46"/>
      <c r="Q23" s="46"/>
      <c r="R23" s="46"/>
      <c r="S23" s="46"/>
      <c r="T23" s="46"/>
      <c r="U23" s="274">
        <f>IF(AG3=1,AF23,AE23)</f>
        <v>0</v>
      </c>
      <c r="V23" s="8" t="s">
        <v>615</v>
      </c>
      <c r="W23" s="8"/>
      <c r="X23" s="277"/>
      <c r="Y23" s="275"/>
      <c r="Z23" s="277"/>
      <c r="AA23" s="277"/>
      <c r="AB23" s="125"/>
      <c r="AE23" s="420">
        <f>Drilling!S101</f>
        <v>0</v>
      </c>
      <c r="AF23" s="440">
        <v>0</v>
      </c>
      <c r="AG23" s="435" t="s">
        <v>746</v>
      </c>
    </row>
    <row r="24" spans="1:34" s="65" customFormat="1" ht="14.25" customHeight="1" x14ac:dyDescent="0.3">
      <c r="A24" s="126"/>
      <c r="B24" s="8"/>
      <c r="C24" s="8"/>
      <c r="D24" s="8"/>
      <c r="E24" s="8"/>
      <c r="F24" s="8"/>
      <c r="G24" s="8"/>
      <c r="H24" s="8"/>
      <c r="I24" s="8"/>
      <c r="J24" s="8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14"/>
      <c r="V24" s="8"/>
      <c r="W24" s="8"/>
      <c r="X24" s="8"/>
      <c r="Y24" s="14"/>
      <c r="Z24" s="8"/>
      <c r="AA24" s="8"/>
      <c r="AB24" s="121"/>
    </row>
    <row r="25" spans="1:34" s="65" customFormat="1" ht="14.25" customHeight="1" thickBot="1" x14ac:dyDescent="0.35">
      <c r="A25" s="126">
        <v>58</v>
      </c>
      <c r="B25" s="603" t="s">
        <v>608</v>
      </c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56"/>
      <c r="P25" s="56"/>
      <c r="Q25" s="56"/>
      <c r="R25" s="56"/>
      <c r="S25" s="56"/>
      <c r="T25" s="56"/>
      <c r="U25" s="428"/>
      <c r="V25" s="8" t="s">
        <v>612</v>
      </c>
      <c r="W25" s="8"/>
      <c r="X25" s="8"/>
      <c r="Y25" s="14"/>
      <c r="Z25" s="8"/>
      <c r="AA25" s="8"/>
      <c r="AB25" s="121"/>
    </row>
    <row r="26" spans="1:34" s="65" customFormat="1" ht="14.25" customHeight="1" thickBot="1" x14ac:dyDescent="0.35">
      <c r="A26" s="126"/>
      <c r="B26" s="8"/>
      <c r="C26" s="8"/>
      <c r="D26" s="8"/>
      <c r="E26" s="8"/>
      <c r="F26" s="8"/>
      <c r="G26" s="8"/>
      <c r="H26" s="8"/>
      <c r="I26" s="8"/>
      <c r="J26" s="8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14"/>
      <c r="V26" s="8"/>
      <c r="W26" s="8"/>
      <c r="X26" s="8"/>
      <c r="Y26" s="14"/>
      <c r="Z26" s="8"/>
      <c r="AA26" s="8"/>
      <c r="AB26" s="121" t="s">
        <v>708</v>
      </c>
      <c r="AH26" s="355" t="s">
        <v>691</v>
      </c>
    </row>
    <row r="27" spans="1:34" s="65" customFormat="1" ht="14.25" customHeight="1" thickBot="1" x14ac:dyDescent="0.35">
      <c r="A27" s="126">
        <v>59</v>
      </c>
      <c r="B27" s="603" t="s">
        <v>637</v>
      </c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603"/>
      <c r="S27" s="56"/>
      <c r="T27" s="56"/>
      <c r="U27" s="346">
        <f>AC27+AE27+AG27</f>
        <v>0</v>
      </c>
      <c r="V27" s="8" t="s">
        <v>611</v>
      </c>
      <c r="W27" s="8"/>
      <c r="X27" s="8"/>
      <c r="Y27" s="14"/>
      <c r="Z27" s="8"/>
      <c r="AA27" s="8"/>
      <c r="AB27" s="357" t="s">
        <v>705</v>
      </c>
      <c r="AC27" s="425">
        <v>0</v>
      </c>
      <c r="AD27" s="358" t="s">
        <v>706</v>
      </c>
      <c r="AE27" s="425">
        <v>0</v>
      </c>
      <c r="AF27" s="358" t="s">
        <v>707</v>
      </c>
      <c r="AG27" s="425">
        <v>0</v>
      </c>
      <c r="AH27" s="355">
        <f>ROUNDUP(Drilling!V80+Drilling!V82+Drilling!V84+Drilling!V86,0)+2</f>
        <v>2</v>
      </c>
    </row>
    <row r="28" spans="1:34" s="65" customFormat="1" ht="14.25" customHeight="1" x14ac:dyDescent="0.3">
      <c r="A28" s="126"/>
      <c r="B28" s="8"/>
      <c r="C28" s="8"/>
      <c r="D28" s="8"/>
      <c r="E28" s="8"/>
      <c r="F28" s="8"/>
      <c r="G28" s="8"/>
      <c r="H28" s="8"/>
      <c r="I28" s="8"/>
      <c r="J28" s="8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14"/>
      <c r="V28" s="8" t="s">
        <v>694</v>
      </c>
      <c r="W28" s="8"/>
      <c r="X28" s="8"/>
      <c r="Y28" s="14"/>
      <c r="Z28" s="8"/>
      <c r="AA28" s="8"/>
      <c r="AB28" s="121"/>
    </row>
    <row r="29" spans="1:34" s="65" customFormat="1" ht="14.25" customHeight="1" thickBot="1" x14ac:dyDescent="0.35">
      <c r="A29" s="126">
        <v>60</v>
      </c>
      <c r="B29" s="603" t="s">
        <v>701</v>
      </c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603"/>
      <c r="S29" s="603"/>
      <c r="T29" s="603"/>
      <c r="U29" s="274">
        <f>IF(AG3=1,AF29,AE29)</f>
        <v>0</v>
      </c>
      <c r="V29" s="8" t="s">
        <v>617</v>
      </c>
      <c r="W29" s="8"/>
      <c r="X29" s="8"/>
      <c r="Y29" s="14"/>
      <c r="Z29" s="8"/>
      <c r="AA29" s="8"/>
      <c r="AB29" s="121"/>
      <c r="AE29" s="528">
        <f>Reclamation!S66</f>
        <v>0</v>
      </c>
      <c r="AF29" s="529">
        <f>Reclamation!S66</f>
        <v>0</v>
      </c>
      <c r="AG29" s="65" t="s">
        <v>84</v>
      </c>
    </row>
    <row r="30" spans="1:34" s="65" customFormat="1" ht="14.25" customHeight="1" x14ac:dyDescent="0.3">
      <c r="A30" s="126"/>
      <c r="B30" s="8"/>
      <c r="C30" s="8"/>
      <c r="D30" s="8"/>
      <c r="E30" s="8"/>
      <c r="F30" s="8"/>
      <c r="G30" s="8"/>
      <c r="H30" s="8"/>
      <c r="I30" s="8"/>
      <c r="J30" s="8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14"/>
      <c r="V30" s="8"/>
      <c r="W30" s="8"/>
      <c r="X30" s="8"/>
      <c r="Y30" s="14"/>
      <c r="Z30" s="8"/>
      <c r="AA30" s="8"/>
      <c r="AB30" s="121"/>
    </row>
    <row r="31" spans="1:34" s="65" customFormat="1" ht="14.25" customHeight="1" thickBot="1" x14ac:dyDescent="0.35">
      <c r="A31" s="126">
        <v>61</v>
      </c>
      <c r="B31" s="603" t="s">
        <v>614</v>
      </c>
      <c r="C31" s="603"/>
      <c r="D31" s="603"/>
      <c r="E31" s="603"/>
      <c r="F31" s="603"/>
      <c r="G31" s="603"/>
      <c r="H31" s="8"/>
      <c r="I31" s="8"/>
      <c r="J31" s="8"/>
      <c r="K31" s="46"/>
      <c r="L31" s="46"/>
      <c r="M31" s="56"/>
      <c r="N31" s="56"/>
      <c r="O31" s="56"/>
      <c r="P31" s="56"/>
      <c r="Q31" s="56"/>
      <c r="R31" s="56"/>
      <c r="S31" s="56"/>
      <c r="T31" s="56"/>
      <c r="U31" s="422">
        <v>0</v>
      </c>
      <c r="V31" s="8" t="s">
        <v>612</v>
      </c>
      <c r="W31" s="8"/>
      <c r="X31" s="8"/>
      <c r="Y31" s="14"/>
      <c r="Z31" s="8"/>
      <c r="AA31" s="8"/>
      <c r="AB31" s="121"/>
    </row>
    <row r="32" spans="1:34" s="65" customFormat="1" ht="14.25" customHeight="1" x14ac:dyDescent="0.3">
      <c r="A32" s="126"/>
      <c r="B32" s="8"/>
      <c r="C32" s="8"/>
      <c r="D32" s="8"/>
      <c r="E32" s="8"/>
      <c r="F32" s="8"/>
      <c r="G32" s="8"/>
      <c r="H32" s="8"/>
      <c r="I32" s="8"/>
      <c r="J32" s="8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14"/>
      <c r="V32" s="8"/>
      <c r="W32" s="8"/>
      <c r="X32" s="8"/>
      <c r="Y32" s="14"/>
      <c r="Z32" s="8"/>
      <c r="AA32" s="8"/>
      <c r="AB32" s="121"/>
    </row>
    <row r="33" spans="1:33" s="65" customFormat="1" ht="14.25" customHeight="1" thickBot="1" x14ac:dyDescent="0.35">
      <c r="A33" s="126">
        <v>62</v>
      </c>
      <c r="B33" s="606" t="s">
        <v>643</v>
      </c>
      <c r="C33" s="606"/>
      <c r="D33" s="606"/>
      <c r="E33" s="606"/>
      <c r="F33" s="606"/>
      <c r="G33" s="606"/>
      <c r="H33" s="606"/>
      <c r="I33" s="606"/>
      <c r="J33" s="606"/>
      <c r="K33" s="606"/>
      <c r="L33" s="606"/>
      <c r="M33" s="606"/>
      <c r="N33" s="606"/>
      <c r="O33" s="606"/>
      <c r="P33" s="606"/>
      <c r="Q33" s="606"/>
      <c r="R33" s="606"/>
      <c r="S33" s="606"/>
      <c r="T33" s="606"/>
      <c r="U33" s="274">
        <f>IF(AG3=1,AF33,AE33)</f>
        <v>0</v>
      </c>
      <c r="V33" s="8" t="s">
        <v>617</v>
      </c>
      <c r="W33" s="8"/>
      <c r="X33" s="8"/>
      <c r="Y33" s="7"/>
      <c r="Z33" s="8"/>
      <c r="AA33" s="8"/>
      <c r="AB33" s="121"/>
      <c r="AE33" s="420">
        <f>Drilling!S103</f>
        <v>0</v>
      </c>
      <c r="AF33" s="440">
        <v>0</v>
      </c>
      <c r="AG33" s="65" t="s">
        <v>84</v>
      </c>
    </row>
    <row r="34" spans="1:33" s="65" customFormat="1" ht="19.5" customHeight="1" thickBot="1" x14ac:dyDescent="0.35">
      <c r="A34" s="126"/>
      <c r="B34" s="300" t="s">
        <v>709</v>
      </c>
      <c r="C34" s="8"/>
      <c r="D34" s="8"/>
      <c r="E34" s="8"/>
      <c r="F34" s="8"/>
      <c r="G34" s="8"/>
      <c r="H34" s="8"/>
      <c r="I34" s="8"/>
      <c r="J34" s="8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426">
        <v>0</v>
      </c>
      <c r="V34" s="8" t="s">
        <v>639</v>
      </c>
      <c r="W34" s="8"/>
      <c r="X34" s="8"/>
      <c r="Y34" s="279"/>
      <c r="Z34" s="8"/>
      <c r="AA34" s="8"/>
      <c r="AB34" s="121"/>
    </row>
    <row r="35" spans="1:33" s="65" customFormat="1" ht="14.25" customHeight="1" x14ac:dyDescent="0.3">
      <c r="A35" s="126"/>
      <c r="B35" s="8"/>
      <c r="C35" s="8"/>
      <c r="D35" s="8"/>
      <c r="E35" s="8"/>
      <c r="F35" s="8"/>
      <c r="G35" s="8"/>
      <c r="H35" s="8"/>
      <c r="I35" s="8"/>
      <c r="J35" s="8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14"/>
      <c r="V35" s="8"/>
      <c r="W35" s="8"/>
      <c r="X35" s="8"/>
      <c r="Y35" s="279"/>
      <c r="Z35" s="8"/>
      <c r="AA35" s="8"/>
      <c r="AB35" s="121"/>
    </row>
    <row r="36" spans="1:33" s="65" customFormat="1" ht="14.25" customHeight="1" thickBot="1" x14ac:dyDescent="0.35">
      <c r="A36" s="126">
        <v>63</v>
      </c>
      <c r="B36" s="603" t="s">
        <v>642</v>
      </c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56"/>
      <c r="Q36" s="56"/>
      <c r="R36" s="56"/>
      <c r="S36" s="56"/>
      <c r="T36" s="56"/>
      <c r="U36" s="422">
        <v>0</v>
      </c>
      <c r="V36" s="8" t="s">
        <v>612</v>
      </c>
      <c r="W36" s="8"/>
      <c r="X36" s="8"/>
      <c r="Y36" s="14"/>
      <c r="Z36" s="8"/>
      <c r="AA36" s="8"/>
      <c r="AB36" s="121"/>
    </row>
    <row r="37" spans="1:33" s="65" customFormat="1" ht="14.25" customHeight="1" x14ac:dyDescent="0.3">
      <c r="A37" s="126"/>
      <c r="B37" s="8"/>
      <c r="C37" s="8"/>
      <c r="D37" s="8"/>
      <c r="E37" s="8"/>
      <c r="F37" s="8"/>
      <c r="G37" s="8"/>
      <c r="H37" s="8"/>
      <c r="I37" s="8"/>
      <c r="J37" s="8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14"/>
      <c r="V37" s="8"/>
      <c r="W37" s="8"/>
      <c r="X37" s="8"/>
      <c r="Y37" s="14"/>
      <c r="Z37" s="8"/>
      <c r="AA37" s="8"/>
      <c r="AB37" s="121"/>
    </row>
    <row r="38" spans="1:33" s="66" customFormat="1" ht="14.25" customHeight="1" thickBot="1" x14ac:dyDescent="0.35">
      <c r="A38" s="126">
        <v>64</v>
      </c>
      <c r="B38" s="604" t="s">
        <v>349</v>
      </c>
      <c r="C38" s="604"/>
      <c r="D38" s="604"/>
      <c r="E38" s="604"/>
      <c r="F38" s="604"/>
      <c r="G38" s="604"/>
      <c r="H38" s="604"/>
      <c r="I38" s="604"/>
      <c r="J38" s="604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427">
        <v>0</v>
      </c>
      <c r="V38" s="8" t="s">
        <v>616</v>
      </c>
      <c r="W38" s="8"/>
      <c r="X38" s="8"/>
      <c r="Y38" s="14"/>
      <c r="Z38" s="8"/>
      <c r="AA38" s="8"/>
      <c r="AB38" s="121"/>
    </row>
    <row r="39" spans="1:33" s="123" customFormat="1" ht="14.25" customHeight="1" x14ac:dyDescent="0.3">
      <c r="A39" s="126"/>
      <c r="B39" s="8"/>
      <c r="C39" s="8"/>
      <c r="D39" s="8"/>
      <c r="E39" s="8"/>
      <c r="F39" s="8"/>
      <c r="G39" s="8"/>
      <c r="H39" s="8"/>
      <c r="I39" s="8"/>
      <c r="J39" s="8"/>
      <c r="K39" s="2"/>
      <c r="L39" s="2"/>
      <c r="M39" s="2"/>
      <c r="N39" s="2"/>
      <c r="O39" s="2"/>
      <c r="P39" s="2"/>
      <c r="Q39" s="2"/>
      <c r="R39" s="2"/>
      <c r="S39" s="2"/>
      <c r="T39" s="2"/>
      <c r="U39" s="14"/>
      <c r="V39" s="8"/>
      <c r="W39" s="8"/>
      <c r="X39" s="8"/>
      <c r="Y39" s="14"/>
      <c r="Z39" s="8"/>
      <c r="AA39" s="8"/>
      <c r="AB39" s="121"/>
    </row>
    <row r="40" spans="1:33" s="122" customFormat="1" ht="14.25" customHeight="1" thickBot="1" x14ac:dyDescent="0.35">
      <c r="A40" s="126">
        <v>65</v>
      </c>
      <c r="B40" s="603" t="s">
        <v>348</v>
      </c>
      <c r="C40" s="603"/>
      <c r="D40" s="603"/>
      <c r="E40" s="603"/>
      <c r="F40" s="603"/>
      <c r="G40" s="603"/>
      <c r="H40" s="603"/>
      <c r="I40" s="603"/>
      <c r="J40" s="14"/>
      <c r="K40" s="2"/>
      <c r="L40" s="2"/>
      <c r="M40" s="2"/>
      <c r="N40" s="2"/>
      <c r="O40" s="2"/>
      <c r="P40" s="2"/>
      <c r="Q40" s="2"/>
      <c r="R40" s="2"/>
      <c r="S40" s="2"/>
      <c r="T40" s="2"/>
      <c r="U40" s="422">
        <v>0</v>
      </c>
      <c r="V40" s="8" t="s">
        <v>612</v>
      </c>
      <c r="W40" s="8"/>
      <c r="X40" s="8"/>
      <c r="Y40" s="14"/>
      <c r="Z40" s="8"/>
      <c r="AA40" s="8"/>
      <c r="AB40" s="121"/>
    </row>
    <row r="41" spans="1:33" s="123" customFormat="1" ht="14.25" customHeight="1" x14ac:dyDescent="0.3">
      <c r="A41" s="126"/>
      <c r="B41" s="8"/>
      <c r="C41" s="8"/>
      <c r="D41" s="8"/>
      <c r="E41" s="8"/>
      <c r="F41" s="8"/>
      <c r="G41" s="8"/>
      <c r="H41" s="8"/>
      <c r="I41" s="7"/>
      <c r="J41" s="8"/>
      <c r="K41" s="2"/>
      <c r="L41" s="2"/>
      <c r="M41" s="2"/>
      <c r="N41" s="2"/>
      <c r="O41" s="2"/>
      <c r="P41" s="2"/>
      <c r="Q41" s="2"/>
      <c r="R41" s="2"/>
      <c r="S41" s="2"/>
      <c r="T41" s="2"/>
      <c r="U41" s="14"/>
      <c r="V41" s="8"/>
      <c r="W41" s="8"/>
      <c r="X41" s="8"/>
      <c r="Y41" s="14"/>
      <c r="Z41" s="8"/>
      <c r="AA41" s="8"/>
      <c r="AB41" s="121"/>
    </row>
    <row r="42" spans="1:33" s="122" customFormat="1" ht="14.25" customHeight="1" thickBot="1" x14ac:dyDescent="0.35">
      <c r="A42" s="126">
        <v>66</v>
      </c>
      <c r="B42" s="603" t="s">
        <v>644</v>
      </c>
      <c r="C42" s="603"/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427">
        <v>0</v>
      </c>
      <c r="V42" s="8" t="s">
        <v>745</v>
      </c>
      <c r="W42" s="8"/>
      <c r="X42" s="8"/>
      <c r="Y42" s="14"/>
      <c r="Z42" s="8"/>
      <c r="AA42" s="8"/>
      <c r="AB42" s="121"/>
    </row>
    <row r="43" spans="1:33" s="123" customFormat="1" ht="14.25" customHeight="1" x14ac:dyDescent="0.3">
      <c r="A43" s="126"/>
      <c r="B43" s="2"/>
      <c r="C43" s="2"/>
      <c r="D43" s="2"/>
      <c r="E43" s="2"/>
      <c r="F43" s="2"/>
      <c r="G43" s="2"/>
      <c r="H43" s="2"/>
      <c r="I43" s="126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14"/>
      <c r="V43" s="8"/>
      <c r="W43" s="8"/>
      <c r="X43" s="8"/>
      <c r="Y43" s="14"/>
      <c r="Z43" s="8"/>
      <c r="AA43" s="8"/>
      <c r="AB43" s="121"/>
    </row>
    <row r="44" spans="1:33" s="125" customFormat="1" ht="14.25" customHeight="1" thickBot="1" x14ac:dyDescent="0.35">
      <c r="A44" s="126">
        <v>67</v>
      </c>
      <c r="B44" s="603" t="s">
        <v>620</v>
      </c>
      <c r="C44" s="603"/>
      <c r="D44" s="603"/>
      <c r="E44" s="603"/>
      <c r="F44" s="603"/>
      <c r="G44" s="8"/>
      <c r="H44" s="8"/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274">
        <f>IF(AG3=1,AF44,AE44)</f>
        <v>0</v>
      </c>
      <c r="V44" s="8" t="s">
        <v>618</v>
      </c>
      <c r="W44" s="8"/>
      <c r="X44" s="8"/>
      <c r="Y44" s="14"/>
      <c r="Z44" s="8"/>
      <c r="AA44" s="8"/>
      <c r="AB44" s="121"/>
      <c r="AE44" s="420">
        <f>Drilling!S105</f>
        <v>0</v>
      </c>
      <c r="AF44" s="440">
        <v>0</v>
      </c>
      <c r="AG44" s="435" t="s">
        <v>747</v>
      </c>
    </row>
    <row r="45" spans="1:33" s="65" customFormat="1" ht="14.25" customHeight="1" x14ac:dyDescent="0.35">
      <c r="A45" s="577" t="s">
        <v>228</v>
      </c>
      <c r="B45" s="577"/>
      <c r="C45" s="577"/>
      <c r="D45" s="577"/>
      <c r="E45" s="577"/>
      <c r="F45" s="577"/>
      <c r="G45" s="577"/>
      <c r="H45" s="577"/>
      <c r="I45" s="577"/>
      <c r="J45" s="577"/>
      <c r="K45" s="577"/>
      <c r="L45" s="577"/>
      <c r="M45" s="577"/>
      <c r="N45" s="577"/>
      <c r="O45" s="577"/>
      <c r="P45" s="577"/>
      <c r="Q45" s="577"/>
      <c r="R45" s="577"/>
      <c r="S45" s="577"/>
      <c r="T45" s="577"/>
      <c r="U45" s="577"/>
      <c r="V45" s="577"/>
      <c r="W45" s="577"/>
      <c r="X45" s="577"/>
      <c r="Y45" s="577"/>
      <c r="Z45" s="577"/>
      <c r="AA45" s="577"/>
      <c r="AB45" s="121"/>
    </row>
    <row r="46" spans="1:33" s="65" customFormat="1" ht="14.25" customHeight="1" x14ac:dyDescent="0.3">
      <c r="A46" s="73"/>
      <c r="B46" s="14"/>
      <c r="C46" s="14"/>
      <c r="D46" s="14"/>
      <c r="E46" s="14"/>
      <c r="F46" s="14"/>
      <c r="G46" s="14"/>
      <c r="H46" s="14"/>
      <c r="I46" s="14"/>
      <c r="J46" s="14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8"/>
      <c r="V46" s="8"/>
      <c r="W46" s="8"/>
      <c r="X46" s="8"/>
      <c r="Y46" s="14"/>
      <c r="Z46" s="8"/>
      <c r="AA46" s="8"/>
      <c r="AB46" s="121"/>
    </row>
    <row r="47" spans="1:33" s="65" customFormat="1" ht="14.25" customHeight="1" x14ac:dyDescent="0.3">
      <c r="A47" s="609"/>
      <c r="B47" s="609"/>
      <c r="C47" s="609"/>
      <c r="D47" s="609"/>
      <c r="E47" s="609"/>
      <c r="F47" s="609"/>
      <c r="G47" s="609"/>
      <c r="H47" s="609"/>
      <c r="I47" s="609"/>
      <c r="J47" s="609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8"/>
      <c r="V47" s="8"/>
      <c r="W47" s="8"/>
      <c r="X47" s="8"/>
      <c r="Y47" s="14"/>
      <c r="Z47" s="8"/>
      <c r="AA47" s="8"/>
      <c r="AB47" s="121"/>
    </row>
    <row r="48" spans="1:33" ht="22.5" customHeight="1" x14ac:dyDescent="0.35">
      <c r="A48" s="593" t="s">
        <v>125</v>
      </c>
      <c r="B48" s="593"/>
      <c r="C48" s="593"/>
      <c r="D48" s="593"/>
      <c r="E48" s="574">
        <f>E6</f>
        <v>0</v>
      </c>
      <c r="F48" s="574"/>
      <c r="G48" s="574"/>
      <c r="H48" s="574"/>
      <c r="I48" s="574"/>
      <c r="J48" s="574"/>
      <c r="K48" s="574"/>
      <c r="L48" s="574"/>
      <c r="M48" s="2"/>
      <c r="N48" s="593" t="s">
        <v>128</v>
      </c>
      <c r="O48" s="593"/>
      <c r="P48" s="593"/>
      <c r="Q48" s="593"/>
      <c r="R48" s="601">
        <f>R6</f>
        <v>0</v>
      </c>
      <c r="S48" s="574"/>
      <c r="T48" s="574"/>
      <c r="U48" s="574"/>
      <c r="V48" s="8"/>
      <c r="W48" s="8"/>
      <c r="X48" s="2" t="s">
        <v>688</v>
      </c>
      <c r="Y48" s="301"/>
      <c r="Z48" s="153"/>
      <c r="AA48" s="2"/>
      <c r="AB48" s="127"/>
      <c r="AE48" s="52" t="s">
        <v>702</v>
      </c>
      <c r="AF48" s="441" t="s">
        <v>703</v>
      </c>
    </row>
    <row r="49" spans="1:36" s="65" customFormat="1" ht="14.25" customHeight="1" x14ac:dyDescent="0.3">
      <c r="A49" s="126"/>
      <c r="B49" s="55"/>
      <c r="C49" s="56"/>
      <c r="D49" s="56"/>
      <c r="E49" s="56"/>
      <c r="F49" s="51"/>
      <c r="G49" s="51"/>
      <c r="H49" s="55"/>
      <c r="I49" s="55"/>
      <c r="J49" s="51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8"/>
      <c r="V49" s="8"/>
      <c r="W49" s="8"/>
      <c r="X49" s="8"/>
      <c r="Y49" s="14"/>
      <c r="Z49" s="8"/>
      <c r="AA49" s="8"/>
      <c r="AB49" s="121"/>
    </row>
    <row r="50" spans="1:36" s="65" customFormat="1" ht="14.25" customHeight="1" x14ac:dyDescent="0.35">
      <c r="A50" s="126"/>
      <c r="B50" s="55"/>
      <c r="C50" s="56"/>
      <c r="D50" s="56"/>
      <c r="E50" s="56"/>
      <c r="F50" s="51"/>
      <c r="G50" s="51"/>
      <c r="H50" s="55"/>
      <c r="I50" s="55"/>
      <c r="J50" s="51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14"/>
      <c r="V50" s="8"/>
      <c r="W50" s="8"/>
      <c r="X50" s="8"/>
      <c r="Y50" s="14"/>
      <c r="Z50" s="8"/>
      <c r="AA50" s="8"/>
      <c r="AB50" s="121"/>
      <c r="AF50" s="146" t="s">
        <v>66</v>
      </c>
      <c r="AG50" s="442" t="s">
        <v>710</v>
      </c>
    </row>
    <row r="51" spans="1:36" s="125" customFormat="1" ht="14.25" customHeight="1" thickBot="1" x14ac:dyDescent="0.35">
      <c r="A51" s="126">
        <v>68</v>
      </c>
      <c r="B51" s="603" t="s">
        <v>621</v>
      </c>
      <c r="C51" s="603"/>
      <c r="D51" s="603"/>
      <c r="E51" s="603"/>
      <c r="F51" s="603"/>
      <c r="G51" s="603"/>
      <c r="H51" s="603"/>
      <c r="I51" s="603"/>
      <c r="J51" s="603"/>
      <c r="K51" s="8"/>
      <c r="L51" s="8"/>
      <c r="M51" s="8"/>
      <c r="N51" s="8"/>
      <c r="O51" s="8"/>
      <c r="P51" s="8"/>
      <c r="Q51" s="8"/>
      <c r="R51" s="8"/>
      <c r="S51" s="8"/>
      <c r="T51" s="8"/>
      <c r="U51" s="346">
        <f>IF(AG3=1,((Drilling!E315*Drilling!G315*AF51*'Rate Classifications'!J39)+AG51),Drilling!U106)</f>
        <v>0</v>
      </c>
      <c r="V51" s="8" t="s">
        <v>619</v>
      </c>
      <c r="W51" s="8"/>
      <c r="X51" s="8"/>
      <c r="Y51" s="14"/>
      <c r="Z51" s="8"/>
      <c r="AA51" s="8"/>
      <c r="AB51" s="121"/>
      <c r="AF51" s="420">
        <v>0</v>
      </c>
      <c r="AG51" s="440">
        <v>0</v>
      </c>
    </row>
    <row r="52" spans="1:36" s="125" customFormat="1" ht="14.25" customHeight="1" x14ac:dyDescent="0.35">
      <c r="A52" s="126"/>
      <c r="B52" s="7"/>
      <c r="C52" s="7"/>
      <c r="D52" s="7"/>
      <c r="E52" s="7"/>
      <c r="F52" s="7"/>
      <c r="G52" s="7"/>
      <c r="H52" s="7"/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14"/>
      <c r="V52" s="8"/>
      <c r="W52" s="8"/>
      <c r="X52" s="8"/>
      <c r="Y52" s="14"/>
      <c r="Z52" s="8"/>
      <c r="AA52" s="8"/>
      <c r="AB52" s="121"/>
      <c r="AC52" s="370" t="s">
        <v>735</v>
      </c>
    </row>
    <row r="53" spans="1:36" s="125" customFormat="1" ht="14.25" customHeight="1" thickBot="1" x14ac:dyDescent="0.4">
      <c r="A53" s="126">
        <v>69</v>
      </c>
      <c r="B53" s="603" t="s">
        <v>622</v>
      </c>
      <c r="C53" s="603"/>
      <c r="D53" s="603"/>
      <c r="E53" s="603"/>
      <c r="F53" s="603"/>
      <c r="G53" s="603"/>
      <c r="H53" s="603"/>
      <c r="I53" s="603"/>
      <c r="J53" s="603"/>
      <c r="K53" s="603"/>
      <c r="L53" s="8"/>
      <c r="M53" s="8"/>
      <c r="N53" s="8"/>
      <c r="O53" s="8"/>
      <c r="P53" s="8"/>
      <c r="Q53" s="8"/>
      <c r="R53" s="8"/>
      <c r="S53" s="8"/>
      <c r="T53" s="8"/>
      <c r="U53" s="427">
        <v>0</v>
      </c>
      <c r="V53" s="8" t="s">
        <v>712</v>
      </c>
      <c r="W53" s="8"/>
      <c r="X53" s="8"/>
      <c r="Y53" s="14"/>
      <c r="Z53" s="8"/>
      <c r="AA53" s="8"/>
      <c r="AB53" s="121"/>
      <c r="AC53" s="370" t="s">
        <v>423</v>
      </c>
      <c r="AH53" s="123" t="s">
        <v>45</v>
      </c>
      <c r="AI53" s="65"/>
      <c r="AJ53" s="65" t="s">
        <v>46</v>
      </c>
    </row>
    <row r="54" spans="1:36" s="125" customFormat="1" ht="14.25" customHeight="1" x14ac:dyDescent="0.3">
      <c r="A54" s="126"/>
      <c r="B54" s="7"/>
      <c r="C54" s="7"/>
      <c r="D54" s="7"/>
      <c r="E54" s="7"/>
      <c r="F54" s="7"/>
      <c r="G54" s="7"/>
      <c r="H54" s="7"/>
      <c r="I54" s="7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14"/>
      <c r="V54" s="8"/>
      <c r="W54" s="8"/>
      <c r="X54" s="8"/>
      <c r="Y54" s="14"/>
      <c r="Z54" s="8"/>
      <c r="AA54" s="8"/>
      <c r="AB54" s="121"/>
      <c r="AH54" s="123" t="s">
        <v>47</v>
      </c>
      <c r="AI54" s="65"/>
      <c r="AJ54" s="65" t="s">
        <v>48</v>
      </c>
    </row>
    <row r="55" spans="1:36" s="125" customFormat="1" ht="14.25" customHeight="1" thickBot="1" x14ac:dyDescent="0.35">
      <c r="A55" s="126">
        <v>70</v>
      </c>
      <c r="B55" s="7" t="s">
        <v>623</v>
      </c>
      <c r="C55" s="7"/>
      <c r="D55" s="7"/>
      <c r="E55" s="7"/>
      <c r="F55" s="7"/>
      <c r="G55" s="7"/>
      <c r="H55" s="7"/>
      <c r="I55" s="7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427">
        <v>0</v>
      </c>
      <c r="V55" s="8" t="s">
        <v>712</v>
      </c>
      <c r="W55" s="8"/>
      <c r="X55" s="8"/>
      <c r="Y55" s="14"/>
      <c r="Z55" s="8"/>
      <c r="AA55" s="8"/>
      <c r="AB55" s="121"/>
      <c r="AC55" s="123" t="s">
        <v>692</v>
      </c>
      <c r="AH55" s="123" t="s">
        <v>49</v>
      </c>
      <c r="AI55" s="65"/>
      <c r="AJ55" s="65"/>
    </row>
    <row r="56" spans="1:36" s="125" customFormat="1" ht="14.25" customHeight="1" x14ac:dyDescent="0.3">
      <c r="A56" s="126"/>
      <c r="B56" s="7"/>
      <c r="C56" s="7"/>
      <c r="D56" s="7"/>
      <c r="E56" s="7"/>
      <c r="F56" s="7"/>
      <c r="G56" s="7"/>
      <c r="H56" s="7"/>
      <c r="I56" s="7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14"/>
      <c r="V56" s="8"/>
      <c r="W56" s="8"/>
      <c r="X56" s="8"/>
      <c r="Y56" s="14"/>
      <c r="Z56" s="8"/>
      <c r="AA56" s="8"/>
      <c r="AB56" s="121"/>
      <c r="AH56" s="123"/>
      <c r="AI56" s="65"/>
      <c r="AJ56" s="65"/>
    </row>
    <row r="57" spans="1:36" s="123" customFormat="1" ht="14.25" customHeight="1" thickBot="1" x14ac:dyDescent="0.35">
      <c r="A57" s="126">
        <v>71</v>
      </c>
      <c r="B57" s="8" t="s">
        <v>351</v>
      </c>
      <c r="C57" s="2"/>
      <c r="D57" s="2"/>
      <c r="E57" s="2"/>
      <c r="F57" s="2"/>
      <c r="G57" s="2"/>
      <c r="H57" s="2"/>
      <c r="I57" s="126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74">
        <f>IF(AG3=1,AF57,AE57)</f>
        <v>0</v>
      </c>
      <c r="V57" s="8" t="s">
        <v>633</v>
      </c>
      <c r="W57" s="8"/>
      <c r="X57" s="8"/>
      <c r="Y57" s="14"/>
      <c r="Z57" s="8"/>
      <c r="AA57" s="8"/>
      <c r="AB57" s="121"/>
      <c r="AE57" s="420">
        <f>Engineering!Q66</f>
        <v>0</v>
      </c>
      <c r="AF57" s="440">
        <v>0</v>
      </c>
      <c r="AG57" s="127" t="s">
        <v>633</v>
      </c>
      <c r="AI57" s="66"/>
      <c r="AJ57" s="66"/>
    </row>
    <row r="58" spans="1:36" s="65" customFormat="1" ht="14.25" customHeight="1" x14ac:dyDescent="0.35">
      <c r="A58" s="126"/>
      <c r="B58" s="610"/>
      <c r="C58" s="610"/>
      <c r="D58" s="8"/>
      <c r="E58" s="8"/>
      <c r="F58" s="8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14"/>
      <c r="V58" s="8"/>
      <c r="W58" s="8"/>
      <c r="X58" s="8"/>
      <c r="Y58" s="14"/>
      <c r="Z58" s="8"/>
      <c r="AA58" s="8"/>
      <c r="AB58" s="121"/>
      <c r="AG58" s="127"/>
      <c r="AH58" s="370"/>
    </row>
    <row r="59" spans="1:36" s="65" customFormat="1" ht="14.25" customHeight="1" thickBot="1" x14ac:dyDescent="0.35">
      <c r="A59" s="126">
        <v>72</v>
      </c>
      <c r="B59" s="603" t="s">
        <v>635</v>
      </c>
      <c r="C59" s="603"/>
      <c r="D59" s="603"/>
      <c r="E59" s="603"/>
      <c r="F59" s="603"/>
      <c r="G59" s="603"/>
      <c r="H59" s="603"/>
      <c r="I59" s="603"/>
      <c r="J59" s="603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74">
        <f>IF(AG3=1,AF59,AE59)</f>
        <v>0</v>
      </c>
      <c r="V59" s="8" t="s">
        <v>633</v>
      </c>
      <c r="W59" s="8"/>
      <c r="X59" s="8"/>
      <c r="Y59" s="14"/>
      <c r="Z59" s="8"/>
      <c r="AA59" s="8"/>
      <c r="AB59" s="121"/>
      <c r="AE59" s="420">
        <f>Engineering!Q67</f>
        <v>0</v>
      </c>
      <c r="AF59" s="440">
        <v>0</v>
      </c>
      <c r="AG59" s="127" t="s">
        <v>633</v>
      </c>
    </row>
    <row r="60" spans="1:36" s="65" customFormat="1" ht="14.25" customHeight="1" x14ac:dyDescent="0.3">
      <c r="A60" s="126"/>
      <c r="B60" s="8"/>
      <c r="C60" s="56"/>
      <c r="D60" s="56"/>
      <c r="E60" s="56"/>
      <c r="F60" s="56"/>
      <c r="G60" s="56"/>
      <c r="H60" s="56"/>
      <c r="I60" s="56"/>
      <c r="J60" s="281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14"/>
      <c r="V60" s="8"/>
      <c r="W60" s="8"/>
      <c r="X60" s="8"/>
      <c r="Y60" s="14"/>
      <c r="Z60" s="8"/>
      <c r="AA60" s="8"/>
      <c r="AB60" s="121"/>
      <c r="AG60" s="127"/>
    </row>
    <row r="61" spans="1:36" s="65" customFormat="1" ht="14.25" customHeight="1" thickBot="1" x14ac:dyDescent="0.35">
      <c r="A61" s="126">
        <v>73</v>
      </c>
      <c r="B61" s="603" t="s">
        <v>634</v>
      </c>
      <c r="C61" s="603"/>
      <c r="D61" s="603"/>
      <c r="E61" s="603"/>
      <c r="F61" s="603"/>
      <c r="G61" s="603"/>
      <c r="H61" s="603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362">
        <f>IF(AG3=1,AF61,AE61)</f>
        <v>0</v>
      </c>
      <c r="V61" s="8" t="s">
        <v>633</v>
      </c>
      <c r="W61" s="8"/>
      <c r="X61" s="8"/>
      <c r="Y61" s="14"/>
      <c r="Z61" s="8"/>
      <c r="AA61" s="8"/>
      <c r="AB61" s="121"/>
      <c r="AE61" s="420">
        <f>Engineering!Q68</f>
        <v>0</v>
      </c>
      <c r="AF61" s="440">
        <v>0</v>
      </c>
      <c r="AG61" s="127" t="s">
        <v>633</v>
      </c>
    </row>
    <row r="62" spans="1:36" s="65" customFormat="1" ht="14.25" customHeight="1" x14ac:dyDescent="0.3">
      <c r="A62" s="126"/>
      <c r="B62" s="610"/>
      <c r="C62" s="610"/>
      <c r="D62" s="8"/>
      <c r="E62" s="8"/>
      <c r="F62" s="8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14"/>
      <c r="V62" s="8"/>
      <c r="W62" s="8"/>
      <c r="X62" s="8"/>
      <c r="Y62" s="14"/>
      <c r="Z62" s="8"/>
      <c r="AA62" s="8"/>
      <c r="AB62" s="121"/>
      <c r="AG62" s="127"/>
    </row>
    <row r="63" spans="1:36" s="66" customFormat="1" ht="14.25" customHeight="1" thickBot="1" x14ac:dyDescent="0.35">
      <c r="A63" s="126">
        <v>74</v>
      </c>
      <c r="B63" s="604" t="s">
        <v>352</v>
      </c>
      <c r="C63" s="604"/>
      <c r="D63" s="604"/>
      <c r="E63" s="604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274">
        <f>IF(AG3=1,AF63,AE63)</f>
        <v>0</v>
      </c>
      <c r="V63" s="8" t="s">
        <v>630</v>
      </c>
      <c r="W63" s="8"/>
      <c r="X63" s="8"/>
      <c r="Y63" s="14"/>
      <c r="Z63" s="8"/>
      <c r="AA63" s="8"/>
      <c r="AB63" s="121"/>
      <c r="AE63" s="420">
        <f>Engineering!Q69</f>
        <v>0</v>
      </c>
      <c r="AF63" s="440">
        <v>0</v>
      </c>
      <c r="AG63" s="127" t="s">
        <v>630</v>
      </c>
    </row>
    <row r="64" spans="1:36" s="66" customFormat="1" ht="14.25" customHeight="1" x14ac:dyDescent="0.3">
      <c r="A64" s="126"/>
      <c r="B64" s="280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14"/>
      <c r="V64" s="8"/>
      <c r="W64" s="8"/>
      <c r="X64" s="8"/>
      <c r="Y64" s="14"/>
      <c r="Z64" s="8"/>
      <c r="AA64" s="8"/>
      <c r="AB64" s="121"/>
      <c r="AG64" s="373"/>
    </row>
    <row r="65" spans="1:33" s="65" customFormat="1" ht="14.25" customHeight="1" thickBot="1" x14ac:dyDescent="0.35">
      <c r="A65" s="126">
        <v>75</v>
      </c>
      <c r="B65" s="603" t="s">
        <v>631</v>
      </c>
      <c r="C65" s="603"/>
      <c r="D65" s="603"/>
      <c r="E65" s="603"/>
      <c r="F65" s="603"/>
      <c r="G65" s="603"/>
      <c r="H65" s="603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274">
        <f>IF(AG3=1,AF65,AE65)</f>
        <v>0</v>
      </c>
      <c r="V65" s="8" t="s">
        <v>712</v>
      </c>
      <c r="W65" s="8"/>
      <c r="X65" s="8"/>
      <c r="Y65" s="14"/>
      <c r="Z65" s="8"/>
      <c r="AA65" s="8"/>
      <c r="AB65" s="121"/>
      <c r="AE65" s="420">
        <f>Engineering!Q70</f>
        <v>0</v>
      </c>
      <c r="AF65" s="440">
        <v>0</v>
      </c>
      <c r="AG65" s="127" t="s">
        <v>712</v>
      </c>
    </row>
    <row r="66" spans="1:33" s="65" customFormat="1" ht="14.25" customHeight="1" x14ac:dyDescent="0.3">
      <c r="A66" s="126"/>
      <c r="B66" s="8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14"/>
      <c r="V66" s="8"/>
      <c r="W66" s="8"/>
      <c r="X66" s="8"/>
      <c r="Y66" s="14"/>
      <c r="Z66" s="8"/>
      <c r="AA66" s="8"/>
      <c r="AB66" s="121"/>
      <c r="AG66" s="127"/>
    </row>
    <row r="67" spans="1:33" s="65" customFormat="1" ht="14.25" customHeight="1" thickBot="1" x14ac:dyDescent="0.35">
      <c r="A67" s="126">
        <v>76</v>
      </c>
      <c r="B67" s="604" t="s">
        <v>632</v>
      </c>
      <c r="C67" s="604"/>
      <c r="D67" s="604"/>
      <c r="E67" s="604"/>
      <c r="F67" s="604"/>
      <c r="G67" s="604"/>
      <c r="H67" s="604"/>
      <c r="I67" s="604"/>
      <c r="J67" s="604"/>
      <c r="K67" s="604"/>
      <c r="L67" s="604"/>
      <c r="M67" s="56"/>
      <c r="N67" s="56"/>
      <c r="O67" s="56"/>
      <c r="P67" s="56"/>
      <c r="Q67" s="56"/>
      <c r="R67" s="56"/>
      <c r="S67" s="56"/>
      <c r="T67" s="56"/>
      <c r="U67" s="274">
        <f>IF(AG3=1,AF67,AE67)</f>
        <v>0</v>
      </c>
      <c r="V67" s="8" t="s">
        <v>711</v>
      </c>
      <c r="W67" s="8"/>
      <c r="X67" s="8"/>
      <c r="Y67" s="14"/>
      <c r="Z67" s="8"/>
      <c r="AA67" s="8"/>
      <c r="AB67" s="121"/>
      <c r="AE67" s="420">
        <f>Engineering!Q71</f>
        <v>0</v>
      </c>
      <c r="AF67" s="440">
        <v>0</v>
      </c>
      <c r="AG67" s="127" t="s">
        <v>711</v>
      </c>
    </row>
    <row r="68" spans="1:33" s="66" customFormat="1" ht="14.25" customHeight="1" x14ac:dyDescent="0.3">
      <c r="A68" s="126"/>
      <c r="B68" s="56"/>
      <c r="C68" s="56"/>
      <c r="D68" s="56"/>
      <c r="E68" s="56"/>
      <c r="F68" s="56"/>
      <c r="G68" s="56"/>
      <c r="H68" s="56"/>
      <c r="I68" s="54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14"/>
      <c r="V68" s="8"/>
      <c r="W68" s="8"/>
      <c r="X68" s="8"/>
      <c r="Y68" s="14"/>
      <c r="Z68" s="8"/>
      <c r="AA68" s="8"/>
      <c r="AB68" s="121"/>
      <c r="AG68" s="373"/>
    </row>
    <row r="69" spans="1:33" s="65" customFormat="1" ht="14.25" customHeight="1" thickBot="1" x14ac:dyDescent="0.35">
      <c r="A69" s="126">
        <v>77</v>
      </c>
      <c r="B69" s="280" t="s">
        <v>353</v>
      </c>
      <c r="C69" s="56"/>
      <c r="D69" s="56"/>
      <c r="E69" s="56"/>
      <c r="F69" s="56"/>
      <c r="G69" s="56"/>
      <c r="H69" s="56"/>
      <c r="I69" s="54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274">
        <f>IF(AG3=1,AF69,AE69)</f>
        <v>0</v>
      </c>
      <c r="V69" s="8" t="s">
        <v>610</v>
      </c>
      <c r="W69" s="8"/>
      <c r="X69" s="8"/>
      <c r="Y69" s="14"/>
      <c r="Z69" s="8"/>
      <c r="AA69" s="8"/>
      <c r="AB69" s="121"/>
      <c r="AE69" s="420">
        <f>Drilling!S108</f>
        <v>0</v>
      </c>
      <c r="AF69" s="440">
        <v>0</v>
      </c>
      <c r="AG69" s="127" t="s">
        <v>610</v>
      </c>
    </row>
    <row r="70" spans="1:33" s="65" customFormat="1" ht="19.5" customHeight="1" thickBot="1" x14ac:dyDescent="0.35">
      <c r="A70" s="126"/>
      <c r="B70" s="280"/>
      <c r="C70" s="56"/>
      <c r="D70" s="56"/>
      <c r="E70" s="56"/>
      <c r="F70" s="56"/>
      <c r="G70" s="56"/>
      <c r="H70" s="56"/>
      <c r="I70" s="54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421">
        <v>0</v>
      </c>
      <c r="V70" s="8" t="s">
        <v>640</v>
      </c>
      <c r="W70" s="8"/>
      <c r="X70" s="8"/>
      <c r="Y70" s="14"/>
      <c r="Z70" s="8"/>
      <c r="AA70" s="8"/>
      <c r="AB70" s="121"/>
      <c r="AG70" s="127"/>
    </row>
    <row r="71" spans="1:33" s="66" customFormat="1" ht="14.25" customHeight="1" x14ac:dyDescent="0.3">
      <c r="A71" s="126"/>
      <c r="B71" s="280"/>
      <c r="C71" s="280"/>
      <c r="D71" s="280"/>
      <c r="E71" s="280"/>
      <c r="F71" s="280"/>
      <c r="G71" s="280"/>
      <c r="H71" s="280"/>
      <c r="I71" s="55"/>
      <c r="J71" s="280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14"/>
      <c r="V71" s="8"/>
      <c r="W71" s="8"/>
      <c r="X71" s="8"/>
      <c r="Y71" s="14"/>
      <c r="Z71" s="8"/>
      <c r="AA71" s="8"/>
      <c r="AB71" s="121"/>
      <c r="AG71" s="373"/>
    </row>
    <row r="72" spans="1:33" s="65" customFormat="1" ht="14.25" customHeight="1" thickBot="1" x14ac:dyDescent="0.35">
      <c r="A72" s="126">
        <v>78</v>
      </c>
      <c r="B72" s="604" t="s">
        <v>628</v>
      </c>
      <c r="C72" s="604"/>
      <c r="D72" s="604"/>
      <c r="E72" s="604"/>
      <c r="F72" s="604"/>
      <c r="G72" s="604"/>
      <c r="H72" s="604"/>
      <c r="I72" s="604"/>
      <c r="J72" s="604"/>
      <c r="K72" s="604"/>
      <c r="L72" s="56"/>
      <c r="M72" s="56"/>
      <c r="N72" s="56"/>
      <c r="O72" s="56"/>
      <c r="P72" s="56"/>
      <c r="Q72" s="56"/>
      <c r="R72" s="56"/>
      <c r="S72" s="56"/>
      <c r="T72" s="56"/>
      <c r="U72" s="274">
        <f>IF(AG3=1,AF72,AE72)</f>
        <v>0</v>
      </c>
      <c r="V72" s="8" t="s">
        <v>629</v>
      </c>
      <c r="W72" s="8"/>
      <c r="X72" s="8"/>
      <c r="Y72" s="14"/>
      <c r="Z72" s="8"/>
      <c r="AA72" s="8"/>
      <c r="AB72" s="121"/>
      <c r="AE72" s="420">
        <f>Drilling!S109</f>
        <v>0</v>
      </c>
      <c r="AF72" s="440">
        <v>0</v>
      </c>
      <c r="AG72" s="127" t="s">
        <v>629</v>
      </c>
    </row>
    <row r="73" spans="1:33" s="66" customFormat="1" ht="14.25" customHeight="1" x14ac:dyDescent="0.3">
      <c r="A73" s="126"/>
      <c r="B73" s="280"/>
      <c r="C73" s="280"/>
      <c r="D73" s="280"/>
      <c r="E73" s="280"/>
      <c r="F73" s="280"/>
      <c r="G73" s="280"/>
      <c r="H73" s="280"/>
      <c r="I73" s="55"/>
      <c r="J73" s="280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14"/>
      <c r="V73" s="8"/>
      <c r="W73" s="8"/>
      <c r="X73" s="8"/>
      <c r="Y73" s="14"/>
      <c r="Z73" s="8"/>
      <c r="AA73" s="8"/>
      <c r="AB73" s="121"/>
      <c r="AG73" s="373"/>
    </row>
    <row r="74" spans="1:33" s="65" customFormat="1" ht="14.25" customHeight="1" thickBot="1" x14ac:dyDescent="0.35">
      <c r="A74" s="126">
        <v>79</v>
      </c>
      <c r="B74" s="604" t="s">
        <v>625</v>
      </c>
      <c r="C74" s="604"/>
      <c r="D74" s="604"/>
      <c r="E74" s="604"/>
      <c r="F74" s="604"/>
      <c r="G74" s="604"/>
      <c r="H74" s="604"/>
      <c r="I74" s="604"/>
      <c r="J74" s="604"/>
      <c r="K74" s="604"/>
      <c r="L74" s="604"/>
      <c r="M74" s="604"/>
      <c r="N74" s="56"/>
      <c r="O74" s="56"/>
      <c r="P74" s="56"/>
      <c r="Q74" s="56"/>
      <c r="R74" s="56"/>
      <c r="S74" s="56"/>
      <c r="T74" s="56"/>
      <c r="U74" s="274">
        <f>IF(AG3=1,AF74,AE74)</f>
        <v>0</v>
      </c>
      <c r="V74" s="8" t="s">
        <v>610</v>
      </c>
      <c r="W74" s="8"/>
      <c r="X74" s="8"/>
      <c r="Y74" s="14"/>
      <c r="Z74" s="8"/>
      <c r="AA74" s="8"/>
      <c r="AB74" s="121"/>
      <c r="AE74" s="420">
        <f>Drilling!S110</f>
        <v>0</v>
      </c>
      <c r="AF74" s="440">
        <v>0</v>
      </c>
      <c r="AG74" s="127" t="s">
        <v>610</v>
      </c>
    </row>
    <row r="75" spans="1:33" s="66" customFormat="1" ht="14.25" customHeight="1" x14ac:dyDescent="0.3">
      <c r="A75" s="126"/>
      <c r="B75" s="280"/>
      <c r="C75" s="280"/>
      <c r="D75" s="280"/>
      <c r="E75" s="280"/>
      <c r="F75" s="280"/>
      <c r="G75" s="280"/>
      <c r="H75" s="280"/>
      <c r="I75" s="55"/>
      <c r="J75" s="280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14"/>
      <c r="V75" s="8"/>
      <c r="W75" s="8"/>
      <c r="X75" s="8"/>
      <c r="Y75" s="275"/>
      <c r="Z75" s="277"/>
      <c r="AA75" s="277"/>
      <c r="AB75" s="125"/>
      <c r="AG75" s="373"/>
    </row>
    <row r="76" spans="1:33" s="65" customFormat="1" ht="14.25" customHeight="1" thickBot="1" x14ac:dyDescent="0.35">
      <c r="A76" s="126">
        <v>80</v>
      </c>
      <c r="B76" s="604" t="s">
        <v>626</v>
      </c>
      <c r="C76" s="604"/>
      <c r="D76" s="604"/>
      <c r="E76" s="604"/>
      <c r="F76" s="604"/>
      <c r="G76" s="604"/>
      <c r="H76" s="604"/>
      <c r="I76" s="604"/>
      <c r="J76" s="604"/>
      <c r="K76" s="604"/>
      <c r="L76" s="604"/>
      <c r="M76" s="604"/>
      <c r="N76" s="604"/>
      <c r="O76" s="56"/>
      <c r="P76" s="56"/>
      <c r="Q76" s="56"/>
      <c r="R76" s="56"/>
      <c r="S76" s="56"/>
      <c r="T76" s="56"/>
      <c r="U76" s="274">
        <f>IF(AG3=1,AF76,AE76)</f>
        <v>0</v>
      </c>
      <c r="V76" s="8" t="s">
        <v>610</v>
      </c>
      <c r="W76" s="8"/>
      <c r="X76" s="8"/>
      <c r="Y76" s="14"/>
      <c r="Z76" s="8"/>
      <c r="AA76" s="8"/>
      <c r="AB76" s="121"/>
      <c r="AE76" s="420">
        <f>Drilling!S111</f>
        <v>0</v>
      </c>
      <c r="AF76" s="440">
        <v>0</v>
      </c>
      <c r="AG76" s="127" t="s">
        <v>610</v>
      </c>
    </row>
    <row r="77" spans="1:33" s="65" customFormat="1" ht="14.25" customHeight="1" x14ac:dyDescent="0.3">
      <c r="A77" s="126"/>
      <c r="B77" s="280"/>
      <c r="C77" s="280"/>
      <c r="D77" s="280"/>
      <c r="E77" s="280"/>
      <c r="F77" s="280"/>
      <c r="G77" s="280"/>
      <c r="H77" s="280"/>
      <c r="I77" s="55"/>
      <c r="J77" s="280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14"/>
      <c r="V77" s="8"/>
      <c r="W77" s="8"/>
      <c r="X77" s="8"/>
      <c r="Y77" s="14"/>
      <c r="Z77" s="8"/>
      <c r="AA77" s="8"/>
      <c r="AB77" s="121"/>
      <c r="AG77" s="127"/>
    </row>
    <row r="78" spans="1:33" s="65" customFormat="1" ht="14.25" customHeight="1" thickBot="1" x14ac:dyDescent="0.35">
      <c r="A78" s="126">
        <v>81</v>
      </c>
      <c r="B78" s="604" t="s">
        <v>624</v>
      </c>
      <c r="C78" s="604"/>
      <c r="D78" s="604"/>
      <c r="E78" s="604"/>
      <c r="F78" s="604"/>
      <c r="G78" s="604"/>
      <c r="H78" s="604"/>
      <c r="I78" s="604"/>
      <c r="J78" s="604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274">
        <f>IF(AG3=1,AF78,AE78)</f>
        <v>0</v>
      </c>
      <c r="V78" s="8" t="s">
        <v>610</v>
      </c>
      <c r="W78" s="8"/>
      <c r="X78" s="8"/>
      <c r="Y78" s="14"/>
      <c r="Z78" s="8"/>
      <c r="AA78" s="8"/>
      <c r="AB78" s="121"/>
      <c r="AE78" s="420">
        <f>Drilling!S112</f>
        <v>0</v>
      </c>
      <c r="AF78" s="440">
        <v>0</v>
      </c>
      <c r="AG78" s="127" t="s">
        <v>610</v>
      </c>
    </row>
    <row r="79" spans="1:33" s="65" customFormat="1" ht="14.25" customHeight="1" x14ac:dyDescent="0.3">
      <c r="A79" s="126"/>
      <c r="B79" s="280"/>
      <c r="C79" s="280"/>
      <c r="D79" s="280"/>
      <c r="E79" s="280"/>
      <c r="F79" s="280"/>
      <c r="G79" s="280"/>
      <c r="H79" s="280"/>
      <c r="I79" s="55"/>
      <c r="J79" s="280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14"/>
      <c r="V79" s="8"/>
      <c r="W79" s="8"/>
      <c r="X79" s="8"/>
      <c r="Y79" s="14"/>
      <c r="Z79" s="8"/>
      <c r="AA79" s="8"/>
      <c r="AB79" s="121"/>
      <c r="AG79" s="127"/>
    </row>
    <row r="80" spans="1:33" s="122" customFormat="1" ht="14.25" customHeight="1" thickBot="1" x14ac:dyDescent="0.35">
      <c r="A80" s="126">
        <v>82</v>
      </c>
      <c r="B80" s="603" t="s">
        <v>627</v>
      </c>
      <c r="C80" s="603"/>
      <c r="D80" s="603"/>
      <c r="E80" s="603"/>
      <c r="F80" s="603"/>
      <c r="G80" s="603"/>
      <c r="H80" s="8"/>
      <c r="I80" s="7"/>
      <c r="J80" s="8"/>
      <c r="K80" s="2"/>
      <c r="L80" s="2"/>
      <c r="M80" s="2"/>
      <c r="N80" s="2"/>
      <c r="O80" s="2"/>
      <c r="P80" s="2"/>
      <c r="Q80" s="2"/>
      <c r="R80" s="2"/>
      <c r="S80" s="2"/>
      <c r="T80" s="2"/>
      <c r="U80" s="427">
        <v>0</v>
      </c>
      <c r="V80" s="8" t="s">
        <v>712</v>
      </c>
      <c r="W80" s="8"/>
      <c r="X80" s="8"/>
      <c r="Y80" s="275"/>
      <c r="Z80" s="277"/>
      <c r="AA80" s="8"/>
      <c r="AB80" s="125"/>
      <c r="AG80" s="373"/>
    </row>
    <row r="81" spans="1:33" s="123" customFormat="1" ht="14.25" customHeight="1" thickBot="1" x14ac:dyDescent="0.35">
      <c r="A81" s="126"/>
      <c r="B81" s="2"/>
      <c r="C81" s="2"/>
      <c r="D81" s="2"/>
      <c r="E81" s="2"/>
      <c r="F81" s="2"/>
      <c r="G81" s="2"/>
      <c r="H81" s="2"/>
      <c r="I81" s="126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8"/>
      <c r="V81" s="8"/>
      <c r="W81" s="8"/>
      <c r="X81" s="8"/>
      <c r="Y81" s="14"/>
      <c r="Z81" s="8"/>
      <c r="AA81" s="8"/>
      <c r="AB81" s="121"/>
      <c r="AG81" s="127"/>
    </row>
    <row r="82" spans="1:33" s="65" customFormat="1" ht="14.25" customHeight="1" x14ac:dyDescent="0.3">
      <c r="A82" s="126"/>
      <c r="B82" s="283"/>
      <c r="C82" s="284"/>
      <c r="D82" s="285"/>
      <c r="E82" s="285"/>
      <c r="F82" s="285"/>
      <c r="G82" s="285"/>
      <c r="H82" s="285"/>
      <c r="I82" s="285"/>
      <c r="J82" s="285"/>
      <c r="K82" s="286"/>
      <c r="L82" s="287"/>
      <c r="M82" s="287"/>
      <c r="N82" s="288"/>
      <c r="O82" s="282"/>
      <c r="P82" s="282"/>
      <c r="Q82" s="282"/>
      <c r="R82" s="282"/>
      <c r="S82" s="282"/>
      <c r="T82" s="282"/>
      <c r="U82" s="8"/>
      <c r="V82" s="8"/>
      <c r="W82" s="8"/>
      <c r="X82" s="8"/>
      <c r="Y82" s="14"/>
      <c r="Z82" s="8"/>
      <c r="AA82" s="8"/>
      <c r="AB82" s="121"/>
    </row>
    <row r="83" spans="1:33" s="65" customFormat="1" ht="14.25" customHeight="1" thickBot="1" x14ac:dyDescent="0.4">
      <c r="A83" s="126"/>
      <c r="B83" s="289" t="s">
        <v>251</v>
      </c>
      <c r="C83" s="7"/>
      <c r="D83" s="7"/>
      <c r="E83" s="290"/>
      <c r="F83" s="613"/>
      <c r="G83" s="613"/>
      <c r="H83" s="613"/>
      <c r="I83" s="613"/>
      <c r="J83" s="613"/>
      <c r="K83" s="613"/>
      <c r="L83" s="613"/>
      <c r="M83" s="613"/>
      <c r="N83" s="291"/>
      <c r="O83" s="292"/>
      <c r="P83" s="292"/>
      <c r="Q83" s="292"/>
      <c r="R83" s="292"/>
      <c r="S83" s="292"/>
      <c r="T83" s="292"/>
      <c r="U83" s="8"/>
      <c r="V83" s="8"/>
      <c r="W83" s="8"/>
      <c r="X83" s="8"/>
      <c r="Y83" s="14"/>
      <c r="Z83" s="8"/>
      <c r="AA83" s="8"/>
      <c r="AB83" s="121"/>
    </row>
    <row r="84" spans="1:33" s="65" customFormat="1" ht="14.25" customHeight="1" x14ac:dyDescent="0.3">
      <c r="A84" s="126"/>
      <c r="B84" s="293"/>
      <c r="C84" s="2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294"/>
      <c r="O84" s="56"/>
      <c r="P84" s="56"/>
      <c r="Q84" s="56"/>
      <c r="R84" s="56"/>
      <c r="S84" s="56"/>
      <c r="T84" s="56"/>
      <c r="U84" s="8"/>
      <c r="V84" s="8"/>
      <c r="W84" s="8"/>
      <c r="X84" s="8"/>
      <c r="Y84" s="14"/>
      <c r="Z84" s="8"/>
      <c r="AA84" s="8"/>
      <c r="AB84" s="121"/>
    </row>
    <row r="85" spans="1:33" s="65" customFormat="1" ht="14.25" customHeight="1" thickBot="1" x14ac:dyDescent="0.35">
      <c r="A85" s="126"/>
      <c r="B85" s="611" t="s">
        <v>252</v>
      </c>
      <c r="C85" s="612"/>
      <c r="D85" s="612"/>
      <c r="E85" s="614"/>
      <c r="F85" s="614"/>
      <c r="G85" s="614"/>
      <c r="H85" s="614"/>
      <c r="I85" s="614"/>
      <c r="J85" s="614"/>
      <c r="K85" s="614"/>
      <c r="L85" s="614"/>
      <c r="M85" s="614"/>
      <c r="N85" s="294"/>
      <c r="O85" s="56"/>
      <c r="P85" s="56"/>
      <c r="Q85" s="56"/>
      <c r="R85" s="56"/>
      <c r="S85" s="56"/>
      <c r="T85" s="56"/>
      <c r="U85" s="8"/>
      <c r="V85" s="8"/>
      <c r="W85" s="8"/>
      <c r="X85" s="8"/>
      <c r="Y85" s="14"/>
      <c r="Z85" s="8"/>
      <c r="AA85" s="8"/>
      <c r="AB85" s="121"/>
    </row>
    <row r="86" spans="1:33" s="65" customFormat="1" ht="14.25" customHeight="1" x14ac:dyDescent="0.3">
      <c r="A86" s="126"/>
      <c r="B86" s="293"/>
      <c r="C86" s="2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294"/>
      <c r="O86" s="56"/>
      <c r="P86" s="56"/>
      <c r="Q86" s="56"/>
      <c r="R86" s="56"/>
      <c r="S86" s="56"/>
      <c r="T86" s="56"/>
      <c r="U86" s="8"/>
      <c r="V86" s="8"/>
      <c r="W86" s="8"/>
      <c r="X86" s="8"/>
      <c r="Y86" s="14"/>
      <c r="Z86" s="8"/>
      <c r="AA86" s="8"/>
      <c r="AB86" s="121"/>
    </row>
    <row r="87" spans="1:33" s="65" customFormat="1" ht="14.25" customHeight="1" thickBot="1" x14ac:dyDescent="0.35">
      <c r="A87" s="56"/>
      <c r="B87" s="608" t="s">
        <v>253</v>
      </c>
      <c r="C87" s="603"/>
      <c r="D87" s="603"/>
      <c r="E87" s="614"/>
      <c r="F87" s="614"/>
      <c r="G87" s="614"/>
      <c r="H87" s="614"/>
      <c r="I87" s="614"/>
      <c r="J87" s="614"/>
      <c r="K87" s="614"/>
      <c r="L87" s="614"/>
      <c r="M87" s="614"/>
      <c r="N87" s="294"/>
      <c r="O87" s="56"/>
      <c r="P87" s="56"/>
      <c r="Q87" s="56"/>
      <c r="R87" s="56"/>
      <c r="S87" s="56"/>
      <c r="T87" s="56"/>
      <c r="U87" s="8"/>
      <c r="V87" s="8"/>
      <c r="W87" s="8"/>
      <c r="X87" s="8"/>
      <c r="Y87" s="14"/>
      <c r="Z87" s="8"/>
      <c r="AA87" s="8"/>
      <c r="AB87" s="121"/>
    </row>
    <row r="88" spans="1:33" s="65" customFormat="1" ht="14.25" customHeight="1" x14ac:dyDescent="0.3">
      <c r="A88" s="56"/>
      <c r="B88" s="293"/>
      <c r="C88" s="2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294"/>
      <c r="O88" s="56"/>
      <c r="P88" s="56"/>
      <c r="Q88" s="56"/>
      <c r="R88" s="56"/>
      <c r="S88" s="56"/>
      <c r="T88" s="56"/>
      <c r="U88" s="8"/>
      <c r="V88" s="8"/>
      <c r="W88" s="8"/>
      <c r="X88" s="8"/>
      <c r="Y88" s="14"/>
      <c r="Z88" s="8"/>
      <c r="AA88" s="8"/>
      <c r="AB88" s="121"/>
    </row>
    <row r="89" spans="1:33" s="65" customFormat="1" ht="14.25" customHeight="1" thickBot="1" x14ac:dyDescent="0.35">
      <c r="A89" s="56"/>
      <c r="B89" s="295"/>
      <c r="C89" s="296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8"/>
      <c r="O89" s="56"/>
      <c r="P89" s="56"/>
      <c r="Q89" s="56"/>
      <c r="R89" s="56"/>
      <c r="S89" s="56"/>
      <c r="T89" s="56"/>
      <c r="U89" s="8"/>
      <c r="V89" s="8"/>
      <c r="W89" s="8"/>
      <c r="X89" s="8"/>
      <c r="Y89" s="14"/>
      <c r="Z89" s="8"/>
      <c r="AA89" s="8"/>
      <c r="AB89" s="121"/>
    </row>
    <row r="90" spans="1:33" s="65" customFormat="1" ht="14.25" customHeight="1" x14ac:dyDescent="0.3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204"/>
      <c r="V90" s="204"/>
      <c r="W90" s="204"/>
      <c r="X90" s="204"/>
      <c r="Y90" s="205"/>
      <c r="Z90" s="204"/>
      <c r="AA90" s="204"/>
      <c r="AB90" s="121"/>
    </row>
    <row r="91" spans="1:33" s="65" customFormat="1" ht="14.25" customHeight="1" x14ac:dyDescent="0.3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204"/>
      <c r="V91" s="204"/>
      <c r="W91" s="204"/>
      <c r="X91" s="204"/>
      <c r="Y91" s="205"/>
      <c r="Z91" s="204"/>
      <c r="AA91" s="204"/>
      <c r="AB91" s="121"/>
    </row>
    <row r="92" spans="1:33" s="65" customFormat="1" ht="14.25" customHeight="1" x14ac:dyDescent="0.3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204"/>
      <c r="V92" s="204"/>
      <c r="W92" s="204"/>
      <c r="X92" s="204"/>
      <c r="Y92" s="205"/>
      <c r="Z92" s="204"/>
      <c r="AA92" s="204"/>
      <c r="AB92" s="121"/>
    </row>
    <row r="93" spans="1:33" s="65" customFormat="1" ht="14.25" customHeight="1" x14ac:dyDescent="0.3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204"/>
      <c r="V93" s="204"/>
      <c r="W93" s="204"/>
      <c r="X93" s="204"/>
      <c r="Y93" s="205"/>
      <c r="Z93" s="204"/>
      <c r="AA93" s="204"/>
      <c r="AB93" s="121"/>
    </row>
    <row r="94" spans="1:33" s="65" customFormat="1" ht="14.25" customHeight="1" x14ac:dyDescent="0.3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204"/>
      <c r="V94" s="204"/>
      <c r="W94" s="204"/>
      <c r="X94" s="204"/>
      <c r="Y94" s="205"/>
      <c r="Z94" s="204"/>
      <c r="AA94" s="204"/>
      <c r="AB94" s="121"/>
    </row>
    <row r="95" spans="1:33" s="65" customFormat="1" ht="14.25" customHeight="1" x14ac:dyDescent="0.3">
      <c r="A95" s="128"/>
      <c r="B95" s="61"/>
      <c r="C95" s="61"/>
      <c r="D95" s="61"/>
      <c r="E95" s="61"/>
      <c r="F95" s="61"/>
      <c r="G95" s="61"/>
      <c r="H95" s="61"/>
      <c r="I95" s="62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204"/>
      <c r="V95" s="204"/>
      <c r="W95" s="204"/>
      <c r="X95" s="204"/>
      <c r="Y95" s="205"/>
      <c r="Z95" s="204"/>
      <c r="AA95" s="204"/>
      <c r="AB95" s="121"/>
    </row>
    <row r="96" spans="1:33" s="65" customFormat="1" ht="14.25" customHeight="1" x14ac:dyDescent="0.3">
      <c r="A96" s="128"/>
      <c r="B96" s="61"/>
      <c r="C96" s="61"/>
      <c r="D96" s="61"/>
      <c r="E96" s="61"/>
      <c r="F96" s="61"/>
      <c r="G96" s="61"/>
      <c r="H96" s="61"/>
      <c r="I96" s="62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204"/>
      <c r="V96" s="204"/>
      <c r="W96" s="204"/>
      <c r="X96" s="204"/>
      <c r="Y96" s="205"/>
      <c r="Z96" s="204"/>
      <c r="AA96" s="204"/>
      <c r="AB96" s="121"/>
    </row>
    <row r="97" spans="1:28" s="65" customFormat="1" ht="14.25" customHeight="1" x14ac:dyDescent="0.3">
      <c r="A97" s="128"/>
      <c r="B97" s="61"/>
      <c r="C97" s="61"/>
      <c r="D97" s="61"/>
      <c r="E97" s="61"/>
      <c r="F97" s="61"/>
      <c r="G97" s="61"/>
      <c r="H97" s="61"/>
      <c r="I97" s="62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204"/>
      <c r="V97" s="204"/>
      <c r="W97" s="204"/>
      <c r="X97" s="204"/>
      <c r="Y97" s="205"/>
      <c r="Z97" s="204"/>
      <c r="AA97" s="204"/>
      <c r="AB97" s="121"/>
    </row>
    <row r="98" spans="1:28" s="65" customFormat="1" ht="14.25" customHeight="1" x14ac:dyDescent="0.3">
      <c r="A98" s="128"/>
      <c r="B98" s="61"/>
      <c r="C98" s="61"/>
      <c r="D98" s="61"/>
      <c r="E98" s="61"/>
      <c r="F98" s="61"/>
      <c r="G98" s="61"/>
      <c r="H98" s="61"/>
      <c r="I98" s="62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204"/>
      <c r="V98" s="204"/>
      <c r="W98" s="204"/>
      <c r="X98" s="204"/>
      <c r="Y98" s="205"/>
      <c r="Z98" s="204"/>
      <c r="AA98" s="204"/>
      <c r="AB98" s="121"/>
    </row>
    <row r="99" spans="1:28" s="65" customFormat="1" ht="14.25" customHeight="1" x14ac:dyDescent="0.3">
      <c r="A99" s="128"/>
      <c r="B99" s="61"/>
      <c r="C99" s="61"/>
      <c r="D99" s="61"/>
      <c r="E99" s="61"/>
      <c r="F99" s="61"/>
      <c r="G99" s="61"/>
      <c r="H99" s="61"/>
      <c r="I99" s="62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204"/>
      <c r="V99" s="204"/>
      <c r="W99" s="204"/>
      <c r="X99" s="204"/>
      <c r="Y99" s="205"/>
      <c r="Z99" s="204"/>
      <c r="AA99" s="204"/>
      <c r="AB99" s="121"/>
    </row>
    <row r="100" spans="1:28" s="65" customFormat="1" ht="14.25" customHeight="1" x14ac:dyDescent="0.3">
      <c r="A100" s="128"/>
      <c r="B100" s="61"/>
      <c r="C100" s="61"/>
      <c r="D100" s="61"/>
      <c r="E100" s="61"/>
      <c r="F100" s="61"/>
      <c r="G100" s="61"/>
      <c r="H100" s="61"/>
      <c r="I100" s="62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204"/>
      <c r="V100" s="204"/>
      <c r="W100" s="204"/>
      <c r="X100" s="204"/>
      <c r="Y100" s="205"/>
      <c r="Z100" s="204"/>
      <c r="AA100" s="204"/>
      <c r="AB100" s="121"/>
    </row>
    <row r="101" spans="1:28" s="65" customFormat="1" ht="14.25" customHeight="1" x14ac:dyDescent="0.25">
      <c r="A101" s="469"/>
      <c r="I101" s="470"/>
      <c r="U101" s="121"/>
      <c r="V101" s="121"/>
      <c r="W101" s="121"/>
      <c r="X101" s="121"/>
      <c r="Y101" s="203"/>
      <c r="Z101" s="121"/>
      <c r="AA101" s="121"/>
      <c r="AB101" s="121"/>
    </row>
    <row r="102" spans="1:28" s="65" customFormat="1" ht="14.25" customHeight="1" x14ac:dyDescent="0.25">
      <c r="A102" s="469"/>
      <c r="I102" s="470"/>
      <c r="U102" s="121"/>
      <c r="V102" s="121"/>
      <c r="W102" s="121"/>
      <c r="X102" s="121"/>
      <c r="Y102" s="203"/>
      <c r="Z102" s="121"/>
      <c r="AA102" s="121"/>
      <c r="AB102" s="121"/>
    </row>
    <row r="103" spans="1:28" s="65" customFormat="1" ht="14.25" customHeight="1" x14ac:dyDescent="0.25">
      <c r="A103" s="469"/>
      <c r="I103" s="470"/>
      <c r="U103" s="121"/>
      <c r="V103" s="121"/>
      <c r="W103" s="121"/>
      <c r="X103" s="121"/>
      <c r="Y103" s="203"/>
      <c r="Z103" s="121"/>
      <c r="AA103" s="121"/>
      <c r="AB103" s="121"/>
    </row>
    <row r="104" spans="1:28" s="65" customFormat="1" ht="14.25" customHeight="1" x14ac:dyDescent="0.25">
      <c r="A104" s="469"/>
      <c r="I104" s="470"/>
      <c r="U104" s="121"/>
      <c r="V104" s="121"/>
      <c r="W104" s="121"/>
      <c r="X104" s="121"/>
      <c r="Y104" s="203"/>
      <c r="Z104" s="121"/>
      <c r="AA104" s="121"/>
      <c r="AB104" s="121"/>
    </row>
    <row r="105" spans="1:28" s="65" customFormat="1" ht="14.25" customHeight="1" x14ac:dyDescent="0.25">
      <c r="A105" s="469"/>
      <c r="I105" s="470"/>
      <c r="U105" s="121"/>
      <c r="V105" s="121"/>
      <c r="W105" s="121"/>
      <c r="X105" s="121"/>
      <c r="Y105" s="203"/>
      <c r="Z105" s="121"/>
      <c r="AA105" s="121"/>
      <c r="AB105" s="121"/>
    </row>
    <row r="106" spans="1:28" s="65" customFormat="1" ht="14.25" customHeight="1" x14ac:dyDescent="0.25">
      <c r="A106" s="469"/>
      <c r="I106" s="470"/>
      <c r="U106" s="121"/>
      <c r="V106" s="121"/>
      <c r="W106" s="121"/>
      <c r="X106" s="121"/>
      <c r="Y106" s="203"/>
      <c r="Z106" s="121"/>
      <c r="AA106" s="121"/>
      <c r="AB106" s="121"/>
    </row>
    <row r="107" spans="1:28" s="65" customFormat="1" ht="11.5" x14ac:dyDescent="0.25">
      <c r="A107" s="123"/>
      <c r="U107" s="121"/>
      <c r="V107" s="121"/>
      <c r="W107" s="121"/>
      <c r="X107" s="121"/>
      <c r="Y107" s="203"/>
      <c r="Z107" s="121"/>
      <c r="AA107" s="121"/>
      <c r="AB107" s="121"/>
    </row>
    <row r="108" spans="1:28" s="65" customFormat="1" ht="11.5" x14ac:dyDescent="0.25">
      <c r="A108" s="123"/>
      <c r="U108" s="121"/>
      <c r="V108" s="121"/>
      <c r="W108" s="121"/>
      <c r="X108" s="121"/>
      <c r="Y108" s="203"/>
      <c r="Z108" s="121"/>
      <c r="AA108" s="121"/>
      <c r="AB108" s="121"/>
    </row>
    <row r="109" spans="1:28" s="65" customFormat="1" ht="11.5" x14ac:dyDescent="0.25">
      <c r="A109" s="123"/>
      <c r="U109" s="121"/>
      <c r="V109" s="121"/>
      <c r="W109" s="121"/>
      <c r="X109" s="121"/>
      <c r="Y109" s="203"/>
      <c r="Z109" s="121"/>
      <c r="AA109" s="121"/>
      <c r="AB109" s="121"/>
    </row>
    <row r="110" spans="1:28" s="65" customFormat="1" ht="11.5" x14ac:dyDescent="0.25">
      <c r="A110" s="123"/>
      <c r="U110" s="121"/>
      <c r="V110" s="121"/>
      <c r="W110" s="121"/>
      <c r="X110" s="121"/>
      <c r="Y110" s="203"/>
      <c r="Z110" s="121"/>
      <c r="AA110" s="121"/>
      <c r="AB110" s="121"/>
    </row>
    <row r="111" spans="1:28" s="65" customFormat="1" ht="11.5" x14ac:dyDescent="0.25">
      <c r="A111" s="123"/>
      <c r="U111" s="121"/>
      <c r="V111" s="121"/>
      <c r="W111" s="121"/>
      <c r="X111" s="121"/>
      <c r="Y111" s="203"/>
      <c r="Z111" s="121"/>
      <c r="AA111" s="121"/>
      <c r="AB111" s="121"/>
    </row>
    <row r="112" spans="1:28" s="65" customFormat="1" ht="11.5" x14ac:dyDescent="0.25">
      <c r="A112" s="123"/>
      <c r="U112" s="121"/>
      <c r="V112" s="121"/>
      <c r="W112" s="121"/>
      <c r="X112" s="121"/>
      <c r="Y112" s="203"/>
      <c r="Z112" s="121"/>
      <c r="AA112" s="121"/>
      <c r="AB112" s="121"/>
    </row>
    <row r="113" spans="1:28" s="65" customFormat="1" ht="11.5" x14ac:dyDescent="0.25">
      <c r="A113" s="123"/>
      <c r="U113" s="121"/>
      <c r="V113" s="121"/>
      <c r="W113" s="121"/>
      <c r="X113" s="121"/>
      <c r="Y113" s="203"/>
      <c r="Z113" s="121"/>
      <c r="AA113" s="121"/>
      <c r="AB113" s="121"/>
    </row>
    <row r="114" spans="1:28" s="65" customFormat="1" ht="11.5" x14ac:dyDescent="0.25">
      <c r="A114" s="123"/>
      <c r="U114" s="121"/>
      <c r="V114" s="121"/>
      <c r="W114" s="121"/>
      <c r="X114" s="121"/>
      <c r="Y114" s="203"/>
      <c r="Z114" s="121"/>
      <c r="AA114" s="121"/>
      <c r="AB114" s="121"/>
    </row>
    <row r="115" spans="1:28" s="65" customFormat="1" ht="11.5" x14ac:dyDescent="0.25">
      <c r="A115" s="123"/>
      <c r="U115" s="121"/>
      <c r="V115" s="121"/>
      <c r="W115" s="121"/>
      <c r="X115" s="121"/>
      <c r="Y115" s="203"/>
      <c r="Z115" s="121"/>
      <c r="AA115" s="121"/>
      <c r="AB115" s="121"/>
    </row>
    <row r="116" spans="1:28" s="65" customFormat="1" ht="11.5" x14ac:dyDescent="0.25">
      <c r="A116" s="123"/>
      <c r="U116" s="121"/>
      <c r="V116" s="121"/>
      <c r="W116" s="121"/>
      <c r="X116" s="121"/>
      <c r="Y116" s="203"/>
      <c r="Z116" s="121"/>
      <c r="AA116" s="121"/>
      <c r="AB116" s="121"/>
    </row>
    <row r="117" spans="1:28" s="65" customFormat="1" ht="11.5" x14ac:dyDescent="0.25">
      <c r="A117" s="123"/>
      <c r="U117" s="121"/>
      <c r="V117" s="121"/>
      <c r="W117" s="121"/>
      <c r="X117" s="121"/>
      <c r="Y117" s="203"/>
      <c r="Z117" s="121"/>
      <c r="AA117" s="121"/>
      <c r="AB117" s="121"/>
    </row>
    <row r="118" spans="1:28" s="65" customFormat="1" ht="11.5" x14ac:dyDescent="0.25">
      <c r="A118" s="123"/>
      <c r="U118" s="121"/>
      <c r="V118" s="121"/>
      <c r="W118" s="121"/>
      <c r="X118" s="121"/>
      <c r="Y118" s="203"/>
      <c r="Z118" s="121"/>
      <c r="AA118" s="121"/>
      <c r="AB118" s="121"/>
    </row>
    <row r="119" spans="1:28" s="65" customFormat="1" ht="11.5" x14ac:dyDescent="0.25">
      <c r="A119" s="123"/>
      <c r="U119" s="121"/>
      <c r="V119" s="121"/>
      <c r="W119" s="121"/>
      <c r="X119" s="121"/>
      <c r="Y119" s="203"/>
      <c r="Z119" s="121"/>
      <c r="AA119" s="121"/>
      <c r="AB119" s="121"/>
    </row>
    <row r="120" spans="1:28" s="65" customFormat="1" ht="11.5" x14ac:dyDescent="0.25">
      <c r="A120" s="123"/>
      <c r="U120" s="121"/>
      <c r="V120" s="121"/>
      <c r="W120" s="121"/>
      <c r="X120" s="121"/>
      <c r="Y120" s="203"/>
      <c r="Z120" s="121"/>
      <c r="AA120" s="121"/>
      <c r="AB120" s="121"/>
    </row>
    <row r="121" spans="1:28" s="65" customFormat="1" ht="11.5" x14ac:dyDescent="0.25">
      <c r="A121" s="123"/>
      <c r="U121" s="121"/>
      <c r="V121" s="121"/>
      <c r="W121" s="121"/>
      <c r="X121" s="121"/>
      <c r="Y121" s="203"/>
      <c r="Z121" s="121"/>
      <c r="AA121" s="121"/>
      <c r="AB121" s="121"/>
    </row>
    <row r="122" spans="1:28" s="65" customFormat="1" ht="11.5" x14ac:dyDescent="0.25">
      <c r="A122" s="123"/>
      <c r="U122" s="121"/>
      <c r="V122" s="121"/>
      <c r="W122" s="121"/>
      <c r="X122" s="121"/>
      <c r="Y122" s="203"/>
      <c r="Z122" s="121"/>
      <c r="AA122" s="121"/>
      <c r="AB122" s="121"/>
    </row>
    <row r="123" spans="1:28" s="65" customFormat="1" ht="11.5" x14ac:dyDescent="0.25">
      <c r="A123" s="123"/>
      <c r="U123" s="121"/>
      <c r="V123" s="121"/>
      <c r="W123" s="121"/>
      <c r="X123" s="121"/>
      <c r="Y123" s="203"/>
      <c r="Z123" s="121"/>
      <c r="AA123" s="121"/>
      <c r="AB123" s="121"/>
    </row>
    <row r="124" spans="1:28" s="65" customFormat="1" ht="11.5" x14ac:dyDescent="0.25">
      <c r="A124" s="123"/>
      <c r="U124" s="121"/>
      <c r="V124" s="121"/>
      <c r="W124" s="121"/>
      <c r="X124" s="121"/>
      <c r="Y124" s="203"/>
      <c r="Z124" s="121"/>
      <c r="AA124" s="121"/>
      <c r="AB124" s="121"/>
    </row>
    <row r="125" spans="1:28" s="65" customFormat="1" ht="11.5" x14ac:dyDescent="0.25">
      <c r="A125" s="123"/>
      <c r="U125" s="121"/>
      <c r="V125" s="121"/>
      <c r="W125" s="121"/>
      <c r="X125" s="121"/>
      <c r="Y125" s="203"/>
      <c r="Z125" s="121"/>
      <c r="AA125" s="121"/>
      <c r="AB125" s="121"/>
    </row>
    <row r="126" spans="1:28" s="65" customFormat="1" ht="11.5" x14ac:dyDescent="0.25">
      <c r="A126" s="123"/>
      <c r="U126" s="121"/>
      <c r="V126" s="121"/>
      <c r="W126" s="121"/>
      <c r="X126" s="121"/>
      <c r="Y126" s="203"/>
      <c r="Z126" s="121"/>
      <c r="AA126" s="121"/>
      <c r="AB126" s="121"/>
    </row>
    <row r="127" spans="1:28" s="65" customFormat="1" ht="11.5" x14ac:dyDescent="0.25">
      <c r="A127" s="123"/>
      <c r="U127" s="121"/>
      <c r="V127" s="121"/>
      <c r="W127" s="121"/>
      <c r="X127" s="121"/>
      <c r="Y127" s="203"/>
      <c r="Z127" s="121"/>
      <c r="AA127" s="121"/>
      <c r="AB127" s="121"/>
    </row>
    <row r="128" spans="1:28" s="65" customFormat="1" ht="11.5" x14ac:dyDescent="0.25">
      <c r="A128" s="123"/>
      <c r="U128" s="121"/>
      <c r="V128" s="121"/>
      <c r="W128" s="121"/>
      <c r="X128" s="121"/>
      <c r="Y128" s="203"/>
      <c r="Z128" s="121"/>
      <c r="AA128" s="121"/>
      <c r="AB128" s="121"/>
    </row>
    <row r="129" spans="1:28" s="65" customFormat="1" ht="11.5" x14ac:dyDescent="0.25">
      <c r="A129" s="123"/>
      <c r="U129" s="121"/>
      <c r="V129" s="121"/>
      <c r="W129" s="121"/>
      <c r="X129" s="121"/>
      <c r="Y129" s="203"/>
      <c r="Z129" s="121"/>
      <c r="AA129" s="121"/>
      <c r="AB129" s="121"/>
    </row>
    <row r="130" spans="1:28" s="65" customFormat="1" ht="11.5" x14ac:dyDescent="0.25">
      <c r="A130" s="123"/>
      <c r="U130" s="121"/>
      <c r="V130" s="121"/>
      <c r="W130" s="121"/>
      <c r="X130" s="121"/>
      <c r="Y130" s="203"/>
      <c r="Z130" s="121"/>
      <c r="AA130" s="121"/>
      <c r="AB130" s="121"/>
    </row>
    <row r="131" spans="1:28" s="65" customFormat="1" ht="11.5" x14ac:dyDescent="0.25">
      <c r="A131" s="123"/>
      <c r="U131" s="121"/>
      <c r="V131" s="121"/>
      <c r="W131" s="121"/>
      <c r="X131" s="121"/>
      <c r="Y131" s="203"/>
      <c r="Z131" s="121"/>
      <c r="AA131" s="121"/>
      <c r="AB131" s="121"/>
    </row>
    <row r="132" spans="1:28" s="65" customFormat="1" ht="11.5" x14ac:dyDescent="0.25">
      <c r="A132" s="123"/>
      <c r="U132" s="121"/>
      <c r="V132" s="121"/>
      <c r="W132" s="121"/>
      <c r="X132" s="121"/>
      <c r="Y132" s="203"/>
      <c r="Z132" s="121"/>
      <c r="AA132" s="121"/>
      <c r="AB132" s="121"/>
    </row>
    <row r="133" spans="1:28" s="65" customFormat="1" ht="11.5" x14ac:dyDescent="0.25">
      <c r="A133" s="123"/>
      <c r="U133" s="121"/>
      <c r="V133" s="121"/>
      <c r="W133" s="121"/>
      <c r="X133" s="121"/>
      <c r="Y133" s="203"/>
      <c r="Z133" s="121"/>
      <c r="AA133" s="121"/>
      <c r="AB133" s="121"/>
    </row>
    <row r="134" spans="1:28" s="65" customFormat="1" ht="11.5" x14ac:dyDescent="0.25">
      <c r="A134" s="123"/>
      <c r="U134" s="121"/>
      <c r="V134" s="121"/>
      <c r="W134" s="121"/>
      <c r="X134" s="121"/>
      <c r="Y134" s="203"/>
      <c r="Z134" s="121"/>
      <c r="AA134" s="121"/>
      <c r="AB134" s="121"/>
    </row>
    <row r="135" spans="1:28" s="65" customFormat="1" ht="11.5" x14ac:dyDescent="0.25">
      <c r="A135" s="123"/>
      <c r="U135" s="121"/>
      <c r="V135" s="121"/>
      <c r="W135" s="121"/>
      <c r="X135" s="121"/>
      <c r="Y135" s="203"/>
      <c r="Z135" s="121"/>
      <c r="AA135" s="121"/>
      <c r="AB135" s="121"/>
    </row>
    <row r="136" spans="1:28" s="65" customFormat="1" ht="11.5" x14ac:dyDescent="0.25">
      <c r="A136" s="123"/>
      <c r="U136" s="121"/>
      <c r="V136" s="121"/>
      <c r="W136" s="121"/>
      <c r="X136" s="121"/>
      <c r="Y136" s="203"/>
      <c r="Z136" s="121"/>
      <c r="AA136" s="121"/>
      <c r="AB136" s="121"/>
    </row>
    <row r="137" spans="1:28" s="65" customFormat="1" ht="11.5" x14ac:dyDescent="0.25">
      <c r="A137" s="123"/>
      <c r="U137" s="121"/>
      <c r="V137" s="121"/>
      <c r="W137" s="121"/>
      <c r="X137" s="121"/>
      <c r="Y137" s="203"/>
      <c r="Z137" s="121"/>
      <c r="AA137" s="121"/>
      <c r="AB137" s="121"/>
    </row>
    <row r="138" spans="1:28" s="65" customFormat="1" ht="11.5" x14ac:dyDescent="0.25">
      <c r="A138" s="123"/>
      <c r="U138" s="121"/>
      <c r="V138" s="121"/>
      <c r="W138" s="121"/>
      <c r="X138" s="121"/>
      <c r="Y138" s="203"/>
      <c r="Z138" s="121"/>
      <c r="AA138" s="121"/>
      <c r="AB138" s="121"/>
    </row>
    <row r="139" spans="1:28" s="65" customFormat="1" ht="11.5" x14ac:dyDescent="0.25">
      <c r="A139" s="123"/>
      <c r="U139" s="121"/>
      <c r="V139" s="121"/>
      <c r="W139" s="121"/>
      <c r="X139" s="121"/>
      <c r="Y139" s="203"/>
      <c r="Z139" s="121"/>
      <c r="AA139" s="121"/>
      <c r="AB139" s="121"/>
    </row>
    <row r="140" spans="1:28" s="65" customFormat="1" ht="11.5" x14ac:dyDescent="0.25">
      <c r="A140" s="123"/>
      <c r="U140" s="121"/>
      <c r="V140" s="121"/>
      <c r="W140" s="121"/>
      <c r="X140" s="121"/>
      <c r="Y140" s="203"/>
      <c r="Z140" s="121"/>
      <c r="AA140" s="121"/>
      <c r="AB140" s="121"/>
    </row>
    <row r="141" spans="1:28" s="65" customFormat="1" ht="11.5" x14ac:dyDescent="0.25">
      <c r="A141" s="123"/>
      <c r="U141" s="121"/>
      <c r="V141" s="121"/>
      <c r="W141" s="121"/>
      <c r="X141" s="121"/>
      <c r="Y141" s="203"/>
      <c r="Z141" s="121"/>
      <c r="AA141" s="121"/>
      <c r="AB141" s="121"/>
    </row>
    <row r="142" spans="1:28" s="65" customFormat="1" ht="11.5" x14ac:dyDescent="0.25">
      <c r="A142" s="123"/>
      <c r="U142" s="121"/>
      <c r="V142" s="121"/>
      <c r="W142" s="121"/>
      <c r="X142" s="121"/>
      <c r="Y142" s="203"/>
      <c r="Z142" s="121"/>
      <c r="AA142" s="121"/>
      <c r="AB142" s="121"/>
    </row>
    <row r="143" spans="1:28" s="65" customFormat="1" ht="11.5" x14ac:dyDescent="0.25">
      <c r="A143" s="123"/>
      <c r="U143" s="121"/>
      <c r="V143" s="121"/>
      <c r="W143" s="121"/>
      <c r="X143" s="121"/>
      <c r="Y143" s="203"/>
      <c r="Z143" s="121"/>
      <c r="AA143" s="121"/>
      <c r="AB143" s="121"/>
    </row>
    <row r="144" spans="1:28" s="65" customFormat="1" ht="11.5" x14ac:dyDescent="0.25">
      <c r="A144" s="123"/>
      <c r="U144" s="121"/>
      <c r="V144" s="121"/>
      <c r="W144" s="121"/>
      <c r="X144" s="121"/>
      <c r="Y144" s="203"/>
      <c r="Z144" s="121"/>
      <c r="AA144" s="121"/>
      <c r="AB144" s="121"/>
    </row>
    <row r="145" spans="1:28" s="65" customFormat="1" ht="11.5" x14ac:dyDescent="0.25">
      <c r="A145" s="123"/>
      <c r="U145" s="121"/>
      <c r="V145" s="121"/>
      <c r="W145" s="121"/>
      <c r="X145" s="121"/>
      <c r="Y145" s="203"/>
      <c r="Z145" s="121"/>
      <c r="AA145" s="121"/>
      <c r="AB145" s="121"/>
    </row>
    <row r="146" spans="1:28" s="65" customFormat="1" ht="11.5" x14ac:dyDescent="0.25">
      <c r="A146" s="123"/>
      <c r="U146" s="121"/>
      <c r="V146" s="121"/>
      <c r="W146" s="121"/>
      <c r="X146" s="121"/>
      <c r="Y146" s="203"/>
      <c r="Z146" s="121"/>
      <c r="AA146" s="121"/>
      <c r="AB146" s="121"/>
    </row>
    <row r="147" spans="1:28" s="65" customFormat="1" ht="11.5" x14ac:dyDescent="0.25">
      <c r="A147" s="123"/>
      <c r="U147" s="121"/>
      <c r="V147" s="121"/>
      <c r="W147" s="121"/>
      <c r="X147" s="121"/>
      <c r="Y147" s="203"/>
      <c r="Z147" s="121"/>
      <c r="AA147" s="121"/>
      <c r="AB147" s="121"/>
    </row>
    <row r="148" spans="1:28" s="65" customFormat="1" ht="11.5" x14ac:dyDescent="0.25">
      <c r="A148" s="123"/>
      <c r="U148" s="121"/>
      <c r="V148" s="121"/>
      <c r="W148" s="121"/>
      <c r="X148" s="121"/>
      <c r="Y148" s="203"/>
      <c r="Z148" s="121"/>
      <c r="AA148" s="121"/>
      <c r="AB148" s="121"/>
    </row>
    <row r="149" spans="1:28" s="65" customFormat="1" ht="11.5" x14ac:dyDescent="0.25">
      <c r="A149" s="123"/>
      <c r="U149" s="121"/>
      <c r="V149" s="121"/>
      <c r="W149" s="121"/>
      <c r="X149" s="121"/>
      <c r="Y149" s="203"/>
      <c r="Z149" s="121"/>
      <c r="AA149" s="121"/>
      <c r="AB149" s="121"/>
    </row>
    <row r="150" spans="1:28" s="65" customFormat="1" ht="11.5" x14ac:dyDescent="0.25">
      <c r="A150" s="123"/>
      <c r="U150" s="121"/>
      <c r="V150" s="121"/>
      <c r="W150" s="121"/>
      <c r="X150" s="121"/>
      <c r="Y150" s="203"/>
      <c r="Z150" s="121"/>
      <c r="AA150" s="121"/>
      <c r="AB150" s="121"/>
    </row>
    <row r="151" spans="1:28" s="65" customFormat="1" ht="11.5" x14ac:dyDescent="0.25">
      <c r="A151" s="123"/>
      <c r="U151" s="121"/>
      <c r="V151" s="121"/>
      <c r="W151" s="121"/>
      <c r="X151" s="121"/>
      <c r="Y151" s="203"/>
      <c r="Z151" s="121"/>
      <c r="AA151" s="121"/>
      <c r="AB151" s="121"/>
    </row>
    <row r="152" spans="1:28" s="65" customFormat="1" ht="11.5" x14ac:dyDescent="0.25">
      <c r="A152" s="123"/>
      <c r="U152" s="121"/>
      <c r="V152" s="121"/>
      <c r="W152" s="121"/>
      <c r="X152" s="121"/>
      <c r="Y152" s="203"/>
      <c r="Z152" s="121"/>
      <c r="AA152" s="121"/>
      <c r="AB152" s="121"/>
    </row>
    <row r="153" spans="1:28" s="65" customFormat="1" ht="11.5" x14ac:dyDescent="0.25">
      <c r="A153" s="123"/>
      <c r="U153" s="121"/>
      <c r="V153" s="121"/>
      <c r="W153" s="121"/>
      <c r="X153" s="121"/>
      <c r="Y153" s="203"/>
      <c r="Z153" s="121"/>
      <c r="AA153" s="121"/>
      <c r="AB153" s="121"/>
    </row>
    <row r="154" spans="1:28" s="65" customFormat="1" ht="11.5" x14ac:dyDescent="0.25">
      <c r="A154" s="123"/>
      <c r="U154" s="121"/>
      <c r="V154" s="121"/>
      <c r="W154" s="121"/>
      <c r="X154" s="121"/>
      <c r="Y154" s="203"/>
      <c r="Z154" s="121"/>
      <c r="AA154" s="121"/>
      <c r="AB154" s="121"/>
    </row>
    <row r="155" spans="1:28" s="65" customFormat="1" ht="11.5" x14ac:dyDescent="0.25">
      <c r="A155" s="123"/>
      <c r="U155" s="121"/>
      <c r="V155" s="121"/>
      <c r="W155" s="121"/>
      <c r="X155" s="121"/>
      <c r="Y155" s="203"/>
      <c r="Z155" s="121"/>
      <c r="AA155" s="121"/>
      <c r="AB155" s="121"/>
    </row>
    <row r="156" spans="1:28" s="65" customFormat="1" ht="11.5" x14ac:dyDescent="0.25">
      <c r="A156" s="123"/>
      <c r="U156" s="121"/>
      <c r="V156" s="121"/>
      <c r="W156" s="121"/>
      <c r="X156" s="121"/>
      <c r="Y156" s="203"/>
      <c r="Z156" s="121"/>
      <c r="AA156" s="121"/>
      <c r="AB156" s="121"/>
    </row>
    <row r="157" spans="1:28" s="65" customFormat="1" ht="11.5" x14ac:dyDescent="0.25">
      <c r="A157" s="123"/>
      <c r="U157" s="121"/>
      <c r="V157" s="121"/>
      <c r="W157" s="121"/>
      <c r="X157" s="121"/>
      <c r="Y157" s="203"/>
      <c r="Z157" s="121"/>
      <c r="AA157" s="121"/>
      <c r="AB157" s="121"/>
    </row>
    <row r="158" spans="1:28" s="65" customFormat="1" ht="11.5" x14ac:dyDescent="0.25">
      <c r="A158" s="123"/>
      <c r="U158" s="121"/>
      <c r="V158" s="121"/>
      <c r="W158" s="121"/>
      <c r="X158" s="121"/>
      <c r="Y158" s="203"/>
      <c r="Z158" s="121"/>
      <c r="AA158" s="121"/>
      <c r="AB158" s="121"/>
    </row>
    <row r="159" spans="1:28" s="65" customFormat="1" ht="11.5" x14ac:dyDescent="0.25">
      <c r="A159" s="123"/>
      <c r="U159" s="121"/>
      <c r="V159" s="121"/>
      <c r="W159" s="121"/>
      <c r="X159" s="121"/>
      <c r="Y159" s="203"/>
      <c r="Z159" s="121"/>
      <c r="AA159" s="121"/>
      <c r="AB159" s="121"/>
    </row>
    <row r="160" spans="1:28" s="65" customFormat="1" ht="11.5" x14ac:dyDescent="0.25">
      <c r="A160" s="123"/>
      <c r="U160" s="121"/>
      <c r="V160" s="121"/>
      <c r="W160" s="121"/>
      <c r="X160" s="121"/>
      <c r="Y160" s="203"/>
      <c r="Z160" s="121"/>
      <c r="AA160" s="121"/>
      <c r="AB160" s="121"/>
    </row>
    <row r="161" spans="1:28" s="65" customFormat="1" ht="11.5" x14ac:dyDescent="0.25">
      <c r="A161" s="123"/>
      <c r="U161" s="121"/>
      <c r="V161" s="121"/>
      <c r="W161" s="121"/>
      <c r="X161" s="121"/>
      <c r="Y161" s="203"/>
      <c r="Z161" s="121"/>
      <c r="AA161" s="121"/>
      <c r="AB161" s="121"/>
    </row>
    <row r="162" spans="1:28" s="65" customFormat="1" ht="11.5" x14ac:dyDescent="0.25">
      <c r="A162" s="123"/>
      <c r="U162" s="121"/>
      <c r="V162" s="121"/>
      <c r="W162" s="121"/>
      <c r="X162" s="121"/>
      <c r="Y162" s="203"/>
      <c r="Z162" s="121"/>
      <c r="AA162" s="121"/>
      <c r="AB162" s="121"/>
    </row>
    <row r="163" spans="1:28" s="65" customFormat="1" ht="11.5" x14ac:dyDescent="0.25">
      <c r="A163" s="123"/>
      <c r="U163" s="121"/>
      <c r="V163" s="121"/>
      <c r="W163" s="121"/>
      <c r="X163" s="121"/>
      <c r="Y163" s="203"/>
      <c r="Z163" s="121"/>
      <c r="AA163" s="121"/>
      <c r="AB163" s="121"/>
    </row>
    <row r="164" spans="1:28" s="65" customFormat="1" ht="11.5" x14ac:dyDescent="0.25">
      <c r="A164" s="123"/>
      <c r="U164" s="121"/>
      <c r="V164" s="121"/>
      <c r="W164" s="121"/>
      <c r="X164" s="121"/>
      <c r="Y164" s="203"/>
      <c r="Z164" s="121"/>
      <c r="AA164" s="121"/>
      <c r="AB164" s="121"/>
    </row>
    <row r="165" spans="1:28" s="65" customFormat="1" ht="11.5" x14ac:dyDescent="0.25">
      <c r="A165" s="123"/>
      <c r="U165" s="121"/>
      <c r="V165" s="121"/>
      <c r="W165" s="121"/>
      <c r="X165" s="121"/>
      <c r="Y165" s="203"/>
      <c r="Z165" s="121"/>
      <c r="AA165" s="121"/>
      <c r="AB165" s="121"/>
    </row>
    <row r="166" spans="1:28" s="65" customFormat="1" ht="11.5" x14ac:dyDescent="0.25">
      <c r="A166" s="123"/>
      <c r="U166" s="121"/>
      <c r="V166" s="121"/>
      <c r="W166" s="121"/>
      <c r="X166" s="121"/>
      <c r="Y166" s="203"/>
      <c r="Z166" s="121"/>
      <c r="AA166" s="121"/>
      <c r="AB166" s="121"/>
    </row>
    <row r="167" spans="1:28" s="65" customFormat="1" ht="11.5" x14ac:dyDescent="0.25">
      <c r="A167" s="123"/>
      <c r="U167" s="121"/>
      <c r="V167" s="121"/>
      <c r="W167" s="121"/>
      <c r="X167" s="121"/>
      <c r="Y167" s="203"/>
      <c r="Z167" s="121"/>
      <c r="AA167" s="121"/>
      <c r="AB167" s="121"/>
    </row>
    <row r="168" spans="1:28" s="65" customFormat="1" ht="11.5" x14ac:dyDescent="0.25">
      <c r="A168" s="123"/>
      <c r="U168" s="121"/>
      <c r="V168" s="121"/>
      <c r="W168" s="121"/>
      <c r="X168" s="121"/>
      <c r="Y168" s="203"/>
      <c r="Z168" s="121"/>
      <c r="AA168" s="121"/>
      <c r="AB168" s="121"/>
    </row>
    <row r="169" spans="1:28" s="65" customFormat="1" ht="11.5" x14ac:dyDescent="0.25">
      <c r="A169" s="123"/>
      <c r="U169" s="121"/>
      <c r="V169" s="121"/>
      <c r="W169" s="121"/>
      <c r="X169" s="121"/>
      <c r="Y169" s="203"/>
      <c r="Z169" s="121"/>
      <c r="AA169" s="121"/>
      <c r="AB169" s="121"/>
    </row>
    <row r="170" spans="1:28" s="65" customFormat="1" ht="11.5" x14ac:dyDescent="0.25">
      <c r="A170" s="123"/>
      <c r="U170" s="121"/>
      <c r="V170" s="121"/>
      <c r="W170" s="121"/>
      <c r="X170" s="121"/>
      <c r="Y170" s="203"/>
      <c r="Z170" s="121"/>
      <c r="AA170" s="121"/>
      <c r="AB170" s="121"/>
    </row>
    <row r="171" spans="1:28" s="65" customFormat="1" ht="11.5" x14ac:dyDescent="0.25">
      <c r="A171" s="123"/>
      <c r="U171" s="121"/>
      <c r="V171" s="121"/>
      <c r="W171" s="121"/>
      <c r="X171" s="121"/>
      <c r="Y171" s="203"/>
      <c r="Z171" s="121"/>
      <c r="AA171" s="121"/>
      <c r="AB171" s="121"/>
    </row>
    <row r="172" spans="1:28" s="65" customFormat="1" ht="11.5" x14ac:dyDescent="0.25">
      <c r="A172" s="123"/>
      <c r="U172" s="121"/>
      <c r="V172" s="121"/>
      <c r="W172" s="121"/>
      <c r="X172" s="121"/>
      <c r="Y172" s="203"/>
      <c r="Z172" s="121"/>
      <c r="AA172" s="121"/>
      <c r="AB172" s="121"/>
    </row>
    <row r="173" spans="1:28" s="65" customFormat="1" ht="11.5" x14ac:dyDescent="0.25">
      <c r="A173" s="123"/>
      <c r="U173" s="121"/>
      <c r="V173" s="121"/>
      <c r="W173" s="121"/>
      <c r="X173" s="121"/>
      <c r="Y173" s="203"/>
      <c r="Z173" s="121"/>
      <c r="AA173" s="121"/>
      <c r="AB173" s="121"/>
    </row>
    <row r="174" spans="1:28" s="65" customFormat="1" ht="11.5" x14ac:dyDescent="0.25">
      <c r="A174" s="123"/>
      <c r="U174" s="121"/>
      <c r="V174" s="121"/>
      <c r="W174" s="121"/>
      <c r="X174" s="121"/>
      <c r="Y174" s="203"/>
      <c r="Z174" s="121"/>
      <c r="AA174" s="121"/>
      <c r="AB174" s="121"/>
    </row>
    <row r="175" spans="1:28" s="65" customFormat="1" ht="11.5" x14ac:dyDescent="0.25">
      <c r="A175" s="123"/>
      <c r="U175" s="121"/>
      <c r="V175" s="121"/>
      <c r="W175" s="121"/>
      <c r="X175" s="121"/>
      <c r="Y175" s="203"/>
      <c r="Z175" s="121"/>
      <c r="AA175" s="121"/>
      <c r="AB175" s="121"/>
    </row>
    <row r="176" spans="1:28" s="65" customFormat="1" ht="11.5" x14ac:dyDescent="0.25">
      <c r="A176" s="123"/>
      <c r="U176" s="121"/>
      <c r="V176" s="121"/>
      <c r="W176" s="121"/>
      <c r="X176" s="121"/>
      <c r="Y176" s="203"/>
      <c r="Z176" s="121"/>
      <c r="AA176" s="121"/>
      <c r="AB176" s="121"/>
    </row>
    <row r="177" spans="1:28" s="65" customFormat="1" ht="11.5" x14ac:dyDescent="0.25">
      <c r="A177" s="123"/>
      <c r="U177" s="121"/>
      <c r="V177" s="121"/>
      <c r="W177" s="121"/>
      <c r="X177" s="121"/>
      <c r="Y177" s="203"/>
      <c r="Z177" s="121"/>
      <c r="AA177" s="121"/>
      <c r="AB177" s="121"/>
    </row>
    <row r="178" spans="1:28" s="65" customFormat="1" ht="11.5" x14ac:dyDescent="0.25">
      <c r="A178" s="123"/>
      <c r="U178" s="121"/>
      <c r="V178" s="121"/>
      <c r="W178" s="121"/>
      <c r="X178" s="121"/>
      <c r="Y178" s="203"/>
      <c r="Z178" s="121"/>
      <c r="AA178" s="121"/>
      <c r="AB178" s="121"/>
    </row>
    <row r="179" spans="1:28" s="65" customFormat="1" ht="11.5" x14ac:dyDescent="0.25">
      <c r="A179" s="123"/>
      <c r="U179" s="121"/>
      <c r="V179" s="121"/>
      <c r="W179" s="121"/>
      <c r="X179" s="121"/>
      <c r="Y179" s="203"/>
      <c r="Z179" s="121"/>
      <c r="AA179" s="121"/>
      <c r="AB179" s="121"/>
    </row>
    <row r="180" spans="1:28" s="65" customFormat="1" ht="11.5" x14ac:dyDescent="0.25">
      <c r="A180" s="123"/>
      <c r="U180" s="121"/>
      <c r="V180" s="121"/>
      <c r="W180" s="121"/>
      <c r="X180" s="121"/>
      <c r="Y180" s="203"/>
      <c r="Z180" s="121"/>
      <c r="AA180" s="121"/>
      <c r="AB180" s="121"/>
    </row>
    <row r="181" spans="1:28" s="65" customFormat="1" ht="11.5" x14ac:dyDescent="0.25">
      <c r="A181" s="123"/>
      <c r="U181" s="121"/>
      <c r="V181" s="121"/>
      <c r="W181" s="121"/>
      <c r="X181" s="121"/>
      <c r="Y181" s="203"/>
      <c r="Z181" s="121"/>
      <c r="AA181" s="121"/>
      <c r="AB181" s="121"/>
    </row>
    <row r="182" spans="1:28" s="65" customFormat="1" ht="11.5" x14ac:dyDescent="0.25">
      <c r="A182" s="123"/>
      <c r="U182" s="121"/>
      <c r="V182" s="121"/>
      <c r="W182" s="121"/>
      <c r="X182" s="121"/>
      <c r="Y182" s="203"/>
      <c r="Z182" s="121"/>
      <c r="AA182" s="121"/>
      <c r="AB182" s="121"/>
    </row>
    <row r="183" spans="1:28" s="65" customFormat="1" ht="11.5" x14ac:dyDescent="0.25">
      <c r="A183" s="123"/>
      <c r="U183" s="121"/>
      <c r="V183" s="121"/>
      <c r="W183" s="121"/>
      <c r="X183" s="121"/>
      <c r="Y183" s="203"/>
      <c r="Z183" s="121"/>
      <c r="AA183" s="121"/>
      <c r="AB183" s="121"/>
    </row>
    <row r="184" spans="1:28" s="65" customFormat="1" ht="11.5" x14ac:dyDescent="0.25">
      <c r="A184" s="123"/>
      <c r="U184" s="121"/>
      <c r="V184" s="121"/>
      <c r="W184" s="121"/>
      <c r="X184" s="121"/>
      <c r="Y184" s="203"/>
      <c r="Z184" s="121"/>
      <c r="AA184" s="121"/>
      <c r="AB184" s="121"/>
    </row>
    <row r="185" spans="1:28" s="65" customFormat="1" ht="11.5" x14ac:dyDescent="0.25">
      <c r="A185" s="123"/>
      <c r="U185" s="121"/>
      <c r="V185" s="121"/>
      <c r="W185" s="121"/>
      <c r="X185" s="121"/>
      <c r="Y185" s="203"/>
      <c r="Z185" s="121"/>
      <c r="AA185" s="121"/>
      <c r="AB185" s="121"/>
    </row>
    <row r="186" spans="1:28" s="65" customFormat="1" ht="11.5" x14ac:dyDescent="0.25">
      <c r="A186" s="123"/>
      <c r="U186" s="121"/>
      <c r="V186" s="121"/>
      <c r="W186" s="121"/>
      <c r="X186" s="121"/>
      <c r="Y186" s="203"/>
      <c r="Z186" s="121"/>
      <c r="AA186" s="121"/>
      <c r="AB186" s="121"/>
    </row>
    <row r="187" spans="1:28" s="65" customFormat="1" ht="11.5" x14ac:dyDescent="0.25">
      <c r="A187" s="123"/>
      <c r="U187" s="121"/>
      <c r="V187" s="121"/>
      <c r="W187" s="121"/>
      <c r="X187" s="121"/>
      <c r="Y187" s="203"/>
      <c r="Z187" s="121"/>
      <c r="AA187" s="121"/>
      <c r="AB187" s="121"/>
    </row>
    <row r="188" spans="1:28" s="65" customFormat="1" ht="11.5" x14ac:dyDescent="0.25">
      <c r="A188" s="123"/>
      <c r="U188" s="121"/>
      <c r="V188" s="121"/>
      <c r="W188" s="121"/>
      <c r="X188" s="121"/>
      <c r="Y188" s="203"/>
      <c r="Z188" s="121"/>
      <c r="AA188" s="121"/>
      <c r="AB188" s="121"/>
    </row>
    <row r="189" spans="1:28" s="65" customFormat="1" ht="11.5" x14ac:dyDescent="0.25">
      <c r="A189" s="123"/>
      <c r="U189" s="121"/>
      <c r="V189" s="121"/>
      <c r="W189" s="121"/>
      <c r="X189" s="121"/>
      <c r="Y189" s="203"/>
      <c r="Z189" s="121"/>
      <c r="AA189" s="121"/>
      <c r="AB189" s="121"/>
    </row>
    <row r="190" spans="1:28" s="65" customFormat="1" ht="11.5" x14ac:dyDescent="0.25">
      <c r="A190" s="123"/>
      <c r="U190" s="121"/>
      <c r="V190" s="121"/>
      <c r="W190" s="121"/>
      <c r="X190" s="121"/>
      <c r="Y190" s="203"/>
      <c r="Z190" s="121"/>
      <c r="AA190" s="121"/>
      <c r="AB190" s="121"/>
    </row>
    <row r="191" spans="1:28" s="65" customFormat="1" ht="11.5" x14ac:dyDescent="0.25">
      <c r="A191" s="123"/>
      <c r="U191" s="121"/>
      <c r="V191" s="121"/>
      <c r="W191" s="121"/>
      <c r="X191" s="121"/>
      <c r="Y191" s="203"/>
      <c r="Z191" s="121"/>
      <c r="AA191" s="121"/>
      <c r="AB191" s="121"/>
    </row>
    <row r="192" spans="1:28" s="65" customFormat="1" ht="11.5" x14ac:dyDescent="0.25">
      <c r="A192" s="123"/>
      <c r="U192" s="121"/>
      <c r="V192" s="121"/>
      <c r="W192" s="121"/>
      <c r="X192" s="121"/>
      <c r="Y192" s="203"/>
      <c r="Z192" s="121"/>
      <c r="AA192" s="121"/>
      <c r="AB192" s="121"/>
    </row>
    <row r="193" spans="1:28" s="65" customFormat="1" ht="11.5" x14ac:dyDescent="0.25">
      <c r="A193" s="123"/>
      <c r="U193" s="121"/>
      <c r="V193" s="121"/>
      <c r="W193" s="121"/>
      <c r="X193" s="121"/>
      <c r="Y193" s="203"/>
      <c r="Z193" s="121"/>
      <c r="AA193" s="121"/>
      <c r="AB193" s="121"/>
    </row>
    <row r="194" spans="1:28" s="65" customFormat="1" ht="11.5" x14ac:dyDescent="0.25">
      <c r="A194" s="123"/>
      <c r="U194" s="121"/>
      <c r="V194" s="121"/>
      <c r="W194" s="121"/>
      <c r="X194" s="121"/>
      <c r="Y194" s="203"/>
      <c r="Z194" s="121"/>
      <c r="AA194" s="121"/>
      <c r="AB194" s="121"/>
    </row>
    <row r="195" spans="1:28" s="65" customFormat="1" ht="11.5" x14ac:dyDescent="0.25">
      <c r="A195" s="123"/>
      <c r="U195" s="121"/>
      <c r="V195" s="121"/>
      <c r="W195" s="121"/>
      <c r="X195" s="121"/>
      <c r="Y195" s="203"/>
      <c r="Z195" s="121"/>
      <c r="AA195" s="121"/>
      <c r="AB195" s="121"/>
    </row>
    <row r="196" spans="1:28" s="65" customFormat="1" ht="11.5" x14ac:dyDescent="0.25">
      <c r="A196" s="123"/>
      <c r="U196" s="121"/>
      <c r="V196" s="121"/>
      <c r="W196" s="121"/>
      <c r="X196" s="121"/>
      <c r="Y196" s="203"/>
      <c r="Z196" s="121"/>
      <c r="AA196" s="121"/>
      <c r="AB196" s="121"/>
    </row>
    <row r="197" spans="1:28" s="65" customFormat="1" ht="11.5" x14ac:dyDescent="0.25">
      <c r="A197" s="123"/>
      <c r="U197" s="121"/>
      <c r="V197" s="121"/>
      <c r="W197" s="121"/>
      <c r="X197" s="121"/>
      <c r="Y197" s="203"/>
      <c r="Z197" s="121"/>
      <c r="AA197" s="121"/>
      <c r="AB197" s="121"/>
    </row>
    <row r="198" spans="1:28" s="65" customFormat="1" ht="11.5" x14ac:dyDescent="0.25">
      <c r="A198" s="123"/>
      <c r="U198" s="121"/>
      <c r="V198" s="121"/>
      <c r="W198" s="121"/>
      <c r="X198" s="121"/>
      <c r="Y198" s="203"/>
      <c r="Z198" s="121"/>
      <c r="AA198" s="121"/>
      <c r="AB198" s="121"/>
    </row>
    <row r="199" spans="1:28" s="65" customFormat="1" ht="11.5" x14ac:dyDescent="0.25">
      <c r="A199" s="123"/>
      <c r="U199" s="121"/>
      <c r="V199" s="121"/>
      <c r="W199" s="121"/>
      <c r="X199" s="121"/>
      <c r="Y199" s="203"/>
      <c r="Z199" s="121"/>
      <c r="AA199" s="121"/>
      <c r="AB199" s="121"/>
    </row>
    <row r="200" spans="1:28" s="65" customFormat="1" ht="11.5" x14ac:dyDescent="0.25">
      <c r="A200" s="123"/>
      <c r="U200" s="121"/>
      <c r="V200" s="121"/>
      <c r="W200" s="121"/>
      <c r="X200" s="121"/>
      <c r="Y200" s="203"/>
      <c r="Z200" s="121"/>
      <c r="AA200" s="121"/>
      <c r="AB200" s="121"/>
    </row>
    <row r="201" spans="1:28" s="65" customFormat="1" ht="11.5" x14ac:dyDescent="0.25">
      <c r="A201" s="123"/>
      <c r="U201" s="121"/>
      <c r="V201" s="121"/>
      <c r="W201" s="121"/>
      <c r="X201" s="121"/>
      <c r="Y201" s="203"/>
      <c r="Z201" s="121"/>
      <c r="AA201" s="121"/>
      <c r="AB201" s="121"/>
    </row>
    <row r="202" spans="1:28" x14ac:dyDescent="0.3">
      <c r="A202" s="127"/>
      <c r="I202" s="61"/>
      <c r="AA202" s="204"/>
    </row>
    <row r="203" spans="1:28" x14ac:dyDescent="0.3">
      <c r="A203" s="127"/>
      <c r="I203" s="61"/>
      <c r="AA203" s="204"/>
    </row>
    <row r="204" spans="1:28" x14ac:dyDescent="0.3">
      <c r="A204" s="127"/>
      <c r="I204" s="61"/>
      <c r="AA204" s="204"/>
    </row>
    <row r="205" spans="1:28" x14ac:dyDescent="0.3">
      <c r="A205" s="127"/>
      <c r="I205" s="61"/>
      <c r="AA205" s="204"/>
    </row>
    <row r="206" spans="1:28" x14ac:dyDescent="0.3">
      <c r="A206" s="127"/>
      <c r="I206" s="61"/>
      <c r="AA206" s="204"/>
    </row>
    <row r="207" spans="1:28" x14ac:dyDescent="0.3">
      <c r="A207" s="127"/>
      <c r="I207" s="61"/>
      <c r="AA207" s="204"/>
    </row>
    <row r="208" spans="1:28" x14ac:dyDescent="0.3">
      <c r="A208" s="127"/>
      <c r="I208" s="61"/>
      <c r="AA208" s="204"/>
    </row>
    <row r="209" spans="1:27" x14ac:dyDescent="0.3">
      <c r="A209" s="127"/>
      <c r="I209" s="61"/>
      <c r="AA209" s="204"/>
    </row>
    <row r="210" spans="1:27" x14ac:dyDescent="0.3">
      <c r="A210" s="127"/>
      <c r="I210" s="61"/>
      <c r="AA210" s="204"/>
    </row>
    <row r="211" spans="1:27" x14ac:dyDescent="0.3">
      <c r="A211" s="127"/>
      <c r="I211" s="61"/>
      <c r="AA211" s="204"/>
    </row>
    <row r="212" spans="1:27" x14ac:dyDescent="0.3">
      <c r="A212" s="127"/>
      <c r="I212" s="61"/>
      <c r="AA212" s="204"/>
    </row>
    <row r="213" spans="1:27" x14ac:dyDescent="0.3">
      <c r="A213" s="127"/>
      <c r="I213" s="61"/>
      <c r="AA213" s="204"/>
    </row>
    <row r="214" spans="1:27" x14ac:dyDescent="0.3">
      <c r="A214" s="127"/>
      <c r="I214" s="61"/>
      <c r="AA214" s="204"/>
    </row>
    <row r="215" spans="1:27" x14ac:dyDescent="0.3">
      <c r="A215" s="127"/>
      <c r="I215" s="61"/>
      <c r="AA215" s="204"/>
    </row>
    <row r="216" spans="1:27" x14ac:dyDescent="0.3">
      <c r="A216" s="127"/>
      <c r="I216" s="61"/>
      <c r="AA216" s="204"/>
    </row>
    <row r="217" spans="1:27" x14ac:dyDescent="0.3">
      <c r="A217" s="127"/>
      <c r="I217" s="61"/>
      <c r="AA217" s="204"/>
    </row>
    <row r="218" spans="1:27" x14ac:dyDescent="0.3">
      <c r="A218" s="127"/>
      <c r="I218" s="61"/>
      <c r="AA218" s="204"/>
    </row>
    <row r="219" spans="1:27" x14ac:dyDescent="0.3">
      <c r="A219" s="127"/>
      <c r="I219" s="61"/>
      <c r="AA219" s="204"/>
    </row>
    <row r="220" spans="1:27" x14ac:dyDescent="0.3">
      <c r="A220" s="127"/>
      <c r="I220" s="61"/>
      <c r="AA220" s="204"/>
    </row>
    <row r="221" spans="1:27" x14ac:dyDescent="0.3">
      <c r="A221" s="127"/>
      <c r="I221" s="61"/>
      <c r="AA221" s="204"/>
    </row>
    <row r="222" spans="1:27" x14ac:dyDescent="0.3">
      <c r="A222" s="127"/>
      <c r="I222" s="61"/>
      <c r="AA222" s="204"/>
    </row>
    <row r="223" spans="1:27" x14ac:dyDescent="0.3">
      <c r="A223" s="127"/>
      <c r="I223" s="61"/>
      <c r="AA223" s="204"/>
    </row>
    <row r="224" spans="1:27" x14ac:dyDescent="0.3">
      <c r="A224" s="127"/>
      <c r="I224" s="61"/>
      <c r="AA224" s="204"/>
    </row>
    <row r="225" spans="1:27" x14ac:dyDescent="0.3">
      <c r="A225" s="127"/>
      <c r="I225" s="61"/>
      <c r="AA225" s="204"/>
    </row>
    <row r="226" spans="1:27" x14ac:dyDescent="0.3">
      <c r="A226" s="127"/>
      <c r="I226" s="61"/>
      <c r="AA226" s="204"/>
    </row>
    <row r="227" spans="1:27" x14ac:dyDescent="0.3">
      <c r="A227" s="127"/>
      <c r="I227" s="61"/>
      <c r="AA227" s="204"/>
    </row>
    <row r="228" spans="1:27" x14ac:dyDescent="0.3">
      <c r="A228" s="127"/>
      <c r="I228" s="61"/>
      <c r="AA228" s="204"/>
    </row>
    <row r="229" spans="1:27" x14ac:dyDescent="0.3">
      <c r="A229" s="127"/>
      <c r="I229" s="61"/>
      <c r="AA229" s="204"/>
    </row>
    <row r="230" spans="1:27" x14ac:dyDescent="0.3">
      <c r="A230" s="127"/>
      <c r="I230" s="61"/>
      <c r="AA230" s="204"/>
    </row>
    <row r="231" spans="1:27" x14ac:dyDescent="0.3">
      <c r="A231" s="127"/>
      <c r="I231" s="61"/>
      <c r="AA231" s="204"/>
    </row>
    <row r="232" spans="1:27" x14ac:dyDescent="0.3">
      <c r="A232" s="127"/>
      <c r="I232" s="61"/>
      <c r="AA232" s="204"/>
    </row>
    <row r="233" spans="1:27" x14ac:dyDescent="0.3">
      <c r="A233" s="127"/>
      <c r="I233" s="61"/>
      <c r="AA233" s="204"/>
    </row>
    <row r="234" spans="1:27" x14ac:dyDescent="0.3">
      <c r="A234" s="127"/>
      <c r="I234" s="61"/>
      <c r="AA234" s="204"/>
    </row>
    <row r="235" spans="1:27" x14ac:dyDescent="0.3">
      <c r="A235" s="127"/>
      <c r="I235" s="61"/>
      <c r="AA235" s="204"/>
    </row>
    <row r="236" spans="1:27" x14ac:dyDescent="0.3">
      <c r="A236" s="127"/>
      <c r="I236" s="61"/>
      <c r="AA236" s="204"/>
    </row>
    <row r="237" spans="1:27" x14ac:dyDescent="0.3">
      <c r="A237" s="127"/>
      <c r="I237" s="61"/>
      <c r="AA237" s="204"/>
    </row>
    <row r="238" spans="1:27" x14ac:dyDescent="0.3">
      <c r="A238" s="127"/>
      <c r="I238" s="61"/>
      <c r="AA238" s="204"/>
    </row>
    <row r="239" spans="1:27" x14ac:dyDescent="0.3">
      <c r="A239" s="127"/>
      <c r="I239" s="61"/>
      <c r="AA239" s="204"/>
    </row>
    <row r="240" spans="1:27" x14ac:dyDescent="0.3">
      <c r="A240" s="127"/>
      <c r="I240" s="61"/>
      <c r="AA240" s="204"/>
    </row>
    <row r="241" spans="1:27" x14ac:dyDescent="0.3">
      <c r="A241" s="127"/>
      <c r="I241" s="61"/>
      <c r="AA241" s="204"/>
    </row>
    <row r="242" spans="1:27" x14ac:dyDescent="0.3">
      <c r="A242" s="127"/>
      <c r="I242" s="61"/>
      <c r="AA242" s="204"/>
    </row>
    <row r="243" spans="1:27" x14ac:dyDescent="0.3">
      <c r="A243" s="127"/>
      <c r="I243" s="61"/>
      <c r="AA243" s="204"/>
    </row>
    <row r="244" spans="1:27" x14ac:dyDescent="0.3">
      <c r="A244" s="127"/>
      <c r="I244" s="61"/>
      <c r="AA244" s="204"/>
    </row>
    <row r="245" spans="1:27" x14ac:dyDescent="0.3">
      <c r="A245" s="127"/>
      <c r="I245" s="61"/>
      <c r="AA245" s="204"/>
    </row>
    <row r="246" spans="1:27" x14ac:dyDescent="0.3">
      <c r="A246" s="127"/>
      <c r="I246" s="61"/>
      <c r="AA246" s="204"/>
    </row>
    <row r="247" spans="1:27" x14ac:dyDescent="0.3">
      <c r="A247" s="127"/>
      <c r="I247" s="61"/>
      <c r="AA247" s="204"/>
    </row>
    <row r="248" spans="1:27" x14ac:dyDescent="0.3">
      <c r="A248" s="127"/>
      <c r="I248" s="61"/>
      <c r="AA248" s="204"/>
    </row>
    <row r="249" spans="1:27" x14ac:dyDescent="0.3">
      <c r="A249" s="127"/>
      <c r="I249" s="61"/>
      <c r="AA249" s="204"/>
    </row>
    <row r="250" spans="1:27" x14ac:dyDescent="0.3">
      <c r="A250" s="127"/>
      <c r="I250" s="61"/>
      <c r="AA250" s="204"/>
    </row>
    <row r="251" spans="1:27" x14ac:dyDescent="0.3">
      <c r="A251" s="127"/>
      <c r="I251" s="61"/>
      <c r="AA251" s="204"/>
    </row>
    <row r="252" spans="1:27" x14ac:dyDescent="0.3">
      <c r="A252" s="127"/>
      <c r="I252" s="61"/>
      <c r="AA252" s="204"/>
    </row>
    <row r="253" spans="1:27" x14ac:dyDescent="0.3">
      <c r="A253" s="127"/>
      <c r="I253" s="61"/>
      <c r="AA253" s="204"/>
    </row>
    <row r="254" spans="1:27" x14ac:dyDescent="0.3">
      <c r="A254" s="127"/>
      <c r="I254" s="61"/>
      <c r="AA254" s="204"/>
    </row>
    <row r="255" spans="1:27" x14ac:dyDescent="0.3">
      <c r="A255" s="127"/>
      <c r="I255" s="61"/>
      <c r="AA255" s="204"/>
    </row>
    <row r="256" spans="1:27" x14ac:dyDescent="0.3">
      <c r="A256" s="127"/>
      <c r="I256" s="61"/>
      <c r="AA256" s="204"/>
    </row>
    <row r="257" spans="1:27" x14ac:dyDescent="0.3">
      <c r="A257" s="127"/>
      <c r="I257" s="61"/>
      <c r="AA257" s="204"/>
    </row>
    <row r="258" spans="1:27" x14ac:dyDescent="0.3">
      <c r="A258" s="127"/>
      <c r="I258" s="61"/>
      <c r="AA258" s="204"/>
    </row>
    <row r="259" spans="1:27" x14ac:dyDescent="0.3">
      <c r="A259" s="127"/>
      <c r="I259" s="61"/>
      <c r="AA259" s="204"/>
    </row>
    <row r="260" spans="1:27" x14ac:dyDescent="0.3">
      <c r="A260" s="127"/>
      <c r="I260" s="61"/>
      <c r="AA260" s="204"/>
    </row>
    <row r="261" spans="1:27" x14ac:dyDescent="0.3">
      <c r="A261" s="127"/>
      <c r="I261" s="61"/>
      <c r="AA261" s="204"/>
    </row>
    <row r="262" spans="1:27" x14ac:dyDescent="0.3">
      <c r="A262" s="127"/>
      <c r="I262" s="61"/>
      <c r="AA262" s="204"/>
    </row>
    <row r="263" spans="1:27" x14ac:dyDescent="0.3">
      <c r="A263" s="127"/>
      <c r="I263" s="61"/>
      <c r="AA263" s="204"/>
    </row>
    <row r="264" spans="1:27" x14ac:dyDescent="0.3">
      <c r="A264" s="127"/>
      <c r="I264" s="61"/>
      <c r="AA264" s="204"/>
    </row>
    <row r="265" spans="1:27" x14ac:dyDescent="0.3">
      <c r="A265" s="127"/>
      <c r="I265" s="61"/>
      <c r="AA265" s="204"/>
    </row>
    <row r="266" spans="1:27" x14ac:dyDescent="0.3">
      <c r="A266" s="127"/>
      <c r="I266" s="61"/>
      <c r="AA266" s="204"/>
    </row>
    <row r="267" spans="1:27" x14ac:dyDescent="0.3">
      <c r="A267" s="127"/>
      <c r="I267" s="61"/>
      <c r="AA267" s="204"/>
    </row>
    <row r="268" spans="1:27" x14ac:dyDescent="0.3">
      <c r="A268" s="127"/>
      <c r="I268" s="61"/>
      <c r="AA268" s="204"/>
    </row>
    <row r="269" spans="1:27" x14ac:dyDescent="0.3">
      <c r="A269" s="127"/>
      <c r="I269" s="61"/>
      <c r="AA269" s="204"/>
    </row>
    <row r="270" spans="1:27" x14ac:dyDescent="0.3">
      <c r="A270" s="127"/>
      <c r="I270" s="61"/>
      <c r="AA270" s="204"/>
    </row>
    <row r="271" spans="1:27" x14ac:dyDescent="0.3">
      <c r="A271" s="127"/>
      <c r="I271" s="61"/>
      <c r="AA271" s="204"/>
    </row>
    <row r="272" spans="1:27" x14ac:dyDescent="0.3">
      <c r="A272" s="127"/>
      <c r="I272" s="61"/>
      <c r="AA272" s="204"/>
    </row>
    <row r="273" spans="1:27" x14ac:dyDescent="0.3">
      <c r="A273" s="127"/>
      <c r="I273" s="61"/>
      <c r="AA273" s="204"/>
    </row>
    <row r="274" spans="1:27" x14ac:dyDescent="0.3">
      <c r="A274" s="127"/>
      <c r="I274" s="61"/>
      <c r="AA274" s="204"/>
    </row>
    <row r="275" spans="1:27" x14ac:dyDescent="0.3">
      <c r="A275" s="127"/>
      <c r="I275" s="61"/>
      <c r="AA275" s="204"/>
    </row>
    <row r="276" spans="1:27" x14ac:dyDescent="0.3">
      <c r="A276" s="127"/>
      <c r="I276" s="61"/>
      <c r="AA276" s="204"/>
    </row>
    <row r="277" spans="1:27" x14ac:dyDescent="0.3">
      <c r="A277" s="127"/>
      <c r="I277" s="61"/>
      <c r="AA277" s="204"/>
    </row>
    <row r="278" spans="1:27" x14ac:dyDescent="0.3">
      <c r="A278" s="127"/>
      <c r="I278" s="61"/>
      <c r="AA278" s="204"/>
    </row>
    <row r="279" spans="1:27" x14ac:dyDescent="0.3">
      <c r="A279" s="127"/>
      <c r="I279" s="61"/>
      <c r="AA279" s="204"/>
    </row>
    <row r="280" spans="1:27" x14ac:dyDescent="0.3">
      <c r="A280" s="127"/>
      <c r="I280" s="61"/>
      <c r="AA280" s="204"/>
    </row>
    <row r="281" spans="1:27" x14ac:dyDescent="0.3">
      <c r="A281" s="127"/>
      <c r="I281" s="61"/>
      <c r="AA281" s="204"/>
    </row>
    <row r="282" spans="1:27" x14ac:dyDescent="0.3">
      <c r="A282" s="127"/>
      <c r="I282" s="61"/>
      <c r="AA282" s="204"/>
    </row>
    <row r="283" spans="1:27" x14ac:dyDescent="0.3">
      <c r="A283" s="127"/>
      <c r="I283" s="61"/>
      <c r="AA283" s="204"/>
    </row>
    <row r="284" spans="1:27" x14ac:dyDescent="0.3">
      <c r="A284" s="127"/>
      <c r="I284" s="61"/>
      <c r="AA284" s="204"/>
    </row>
    <row r="285" spans="1:27" x14ac:dyDescent="0.3">
      <c r="A285" s="127"/>
      <c r="I285" s="61"/>
      <c r="AA285" s="204"/>
    </row>
    <row r="286" spans="1:27" x14ac:dyDescent="0.3">
      <c r="A286" s="127"/>
      <c r="I286" s="61"/>
      <c r="AA286" s="204"/>
    </row>
    <row r="287" spans="1:27" x14ac:dyDescent="0.3">
      <c r="A287" s="127"/>
      <c r="I287" s="61"/>
      <c r="AA287" s="204"/>
    </row>
    <row r="288" spans="1:27" x14ac:dyDescent="0.3">
      <c r="A288" s="127"/>
      <c r="I288" s="61"/>
      <c r="AA288" s="204"/>
    </row>
    <row r="289" spans="1:27" x14ac:dyDescent="0.3">
      <c r="A289" s="127"/>
      <c r="I289" s="61"/>
      <c r="AA289" s="204"/>
    </row>
    <row r="290" spans="1:27" x14ac:dyDescent="0.3">
      <c r="A290" s="127"/>
      <c r="I290" s="61"/>
      <c r="AA290" s="204"/>
    </row>
    <row r="291" spans="1:27" x14ac:dyDescent="0.3">
      <c r="A291" s="127"/>
      <c r="I291" s="61"/>
      <c r="AA291" s="204"/>
    </row>
    <row r="292" spans="1:27" x14ac:dyDescent="0.3">
      <c r="A292" s="127"/>
      <c r="I292" s="61"/>
      <c r="AA292" s="204"/>
    </row>
    <row r="293" spans="1:27" x14ac:dyDescent="0.3">
      <c r="A293" s="127"/>
      <c r="I293" s="61"/>
      <c r="AA293" s="204"/>
    </row>
    <row r="294" spans="1:27" x14ac:dyDescent="0.3">
      <c r="A294" s="127"/>
      <c r="I294" s="61"/>
      <c r="AA294" s="204"/>
    </row>
    <row r="295" spans="1:27" x14ac:dyDescent="0.3">
      <c r="A295" s="127"/>
      <c r="I295" s="61"/>
      <c r="AA295" s="204"/>
    </row>
    <row r="296" spans="1:27" x14ac:dyDescent="0.3">
      <c r="A296" s="127"/>
      <c r="I296" s="61"/>
      <c r="AA296" s="204"/>
    </row>
    <row r="297" spans="1:27" x14ac:dyDescent="0.3">
      <c r="A297" s="127"/>
      <c r="I297" s="61"/>
      <c r="AA297" s="204"/>
    </row>
    <row r="298" spans="1:27" x14ac:dyDescent="0.3">
      <c r="A298" s="127"/>
      <c r="I298" s="61"/>
      <c r="AA298" s="204"/>
    </row>
    <row r="299" spans="1:27" x14ac:dyDescent="0.3">
      <c r="A299" s="127"/>
      <c r="I299" s="61"/>
      <c r="AA299" s="204"/>
    </row>
    <row r="300" spans="1:27" x14ac:dyDescent="0.3">
      <c r="A300" s="127"/>
      <c r="I300" s="61"/>
      <c r="AA300" s="204"/>
    </row>
    <row r="301" spans="1:27" x14ac:dyDescent="0.3">
      <c r="A301" s="127"/>
      <c r="I301" s="61"/>
      <c r="AA301" s="204"/>
    </row>
    <row r="302" spans="1:27" x14ac:dyDescent="0.3">
      <c r="A302" s="127"/>
      <c r="I302" s="61"/>
      <c r="AA302" s="204"/>
    </row>
    <row r="303" spans="1:27" x14ac:dyDescent="0.3">
      <c r="A303" s="127"/>
      <c r="I303" s="61"/>
      <c r="AA303" s="204"/>
    </row>
    <row r="304" spans="1:27" x14ac:dyDescent="0.3">
      <c r="A304" s="127"/>
      <c r="I304" s="61"/>
      <c r="AA304" s="204"/>
    </row>
    <row r="305" spans="1:27" x14ac:dyDescent="0.3">
      <c r="A305" s="127"/>
      <c r="I305" s="61"/>
      <c r="AA305" s="204"/>
    </row>
    <row r="306" spans="1:27" x14ac:dyDescent="0.3">
      <c r="A306" s="127"/>
      <c r="I306" s="61"/>
      <c r="AA306" s="204"/>
    </row>
    <row r="307" spans="1:27" x14ac:dyDescent="0.3">
      <c r="A307" s="127"/>
      <c r="I307" s="61"/>
      <c r="AA307" s="204"/>
    </row>
    <row r="308" spans="1:27" x14ac:dyDescent="0.3">
      <c r="A308" s="127"/>
      <c r="I308" s="61"/>
      <c r="AA308" s="204"/>
    </row>
    <row r="309" spans="1:27" x14ac:dyDescent="0.3">
      <c r="A309" s="127"/>
      <c r="I309" s="61"/>
      <c r="AA309" s="204"/>
    </row>
    <row r="310" spans="1:27" x14ac:dyDescent="0.3">
      <c r="A310" s="127"/>
      <c r="I310" s="61"/>
      <c r="AA310" s="204"/>
    </row>
    <row r="311" spans="1:27" x14ac:dyDescent="0.3">
      <c r="A311" s="127"/>
      <c r="I311" s="61"/>
      <c r="AA311" s="204"/>
    </row>
    <row r="312" spans="1:27" x14ac:dyDescent="0.3">
      <c r="A312" s="127"/>
      <c r="I312" s="61"/>
      <c r="AA312" s="204"/>
    </row>
    <row r="313" spans="1:27" x14ac:dyDescent="0.3">
      <c r="A313" s="127"/>
      <c r="I313" s="61"/>
      <c r="AA313" s="204"/>
    </row>
    <row r="314" spans="1:27" x14ac:dyDescent="0.3">
      <c r="A314" s="127"/>
      <c r="I314" s="61"/>
      <c r="AA314" s="204"/>
    </row>
    <row r="315" spans="1:27" x14ac:dyDescent="0.3">
      <c r="A315" s="127"/>
      <c r="I315" s="61"/>
      <c r="AA315" s="204"/>
    </row>
    <row r="316" spans="1:27" x14ac:dyDescent="0.3">
      <c r="A316" s="127"/>
      <c r="I316" s="61"/>
      <c r="AA316" s="204"/>
    </row>
    <row r="317" spans="1:27" x14ac:dyDescent="0.3">
      <c r="A317" s="127"/>
      <c r="I317" s="61"/>
      <c r="AA317" s="204"/>
    </row>
    <row r="318" spans="1:27" x14ac:dyDescent="0.3">
      <c r="A318" s="127"/>
      <c r="I318" s="61"/>
      <c r="AA318" s="204"/>
    </row>
    <row r="319" spans="1:27" x14ac:dyDescent="0.3">
      <c r="A319" s="127"/>
      <c r="I319" s="61"/>
      <c r="AA319" s="204"/>
    </row>
    <row r="320" spans="1:27" x14ac:dyDescent="0.3">
      <c r="A320" s="127"/>
      <c r="I320" s="61"/>
      <c r="AA320" s="204"/>
    </row>
    <row r="321" spans="1:27" x14ac:dyDescent="0.3">
      <c r="A321" s="127"/>
      <c r="I321" s="61"/>
      <c r="AA321" s="204"/>
    </row>
    <row r="322" spans="1:27" x14ac:dyDescent="0.3">
      <c r="A322" s="127"/>
      <c r="I322" s="61"/>
      <c r="AA322" s="204"/>
    </row>
    <row r="323" spans="1:27" x14ac:dyDescent="0.3">
      <c r="A323" s="127"/>
      <c r="I323" s="61"/>
      <c r="AA323" s="204"/>
    </row>
    <row r="324" spans="1:27" x14ac:dyDescent="0.3">
      <c r="A324" s="127"/>
      <c r="I324" s="61"/>
      <c r="AA324" s="204"/>
    </row>
    <row r="325" spans="1:27" x14ac:dyDescent="0.3">
      <c r="A325" s="127"/>
      <c r="I325" s="61"/>
      <c r="AA325" s="204"/>
    </row>
    <row r="326" spans="1:27" x14ac:dyDescent="0.3">
      <c r="A326" s="127"/>
      <c r="I326" s="61"/>
      <c r="AA326" s="204"/>
    </row>
    <row r="327" spans="1:27" x14ac:dyDescent="0.3">
      <c r="A327" s="127"/>
      <c r="I327" s="61"/>
      <c r="AA327" s="204"/>
    </row>
    <row r="328" spans="1:27" x14ac:dyDescent="0.3">
      <c r="A328" s="127"/>
      <c r="I328" s="61"/>
      <c r="AA328" s="204"/>
    </row>
    <row r="329" spans="1:27" x14ac:dyDescent="0.3">
      <c r="A329" s="127"/>
      <c r="I329" s="61"/>
      <c r="AA329" s="204"/>
    </row>
    <row r="330" spans="1:27" x14ac:dyDescent="0.3">
      <c r="A330" s="127"/>
      <c r="I330" s="61"/>
      <c r="AA330" s="204"/>
    </row>
    <row r="331" spans="1:27" x14ac:dyDescent="0.3">
      <c r="A331" s="127"/>
      <c r="I331" s="61"/>
      <c r="AA331" s="204"/>
    </row>
    <row r="332" spans="1:27" x14ac:dyDescent="0.3">
      <c r="A332" s="127"/>
      <c r="I332" s="61"/>
      <c r="AA332" s="204"/>
    </row>
    <row r="333" spans="1:27" x14ac:dyDescent="0.3">
      <c r="A333" s="127"/>
      <c r="I333" s="61"/>
      <c r="AA333" s="204"/>
    </row>
    <row r="334" spans="1:27" x14ac:dyDescent="0.3">
      <c r="A334" s="127"/>
      <c r="I334" s="61"/>
      <c r="AA334" s="204"/>
    </row>
    <row r="335" spans="1:27" x14ac:dyDescent="0.3">
      <c r="A335" s="127"/>
      <c r="I335" s="61"/>
      <c r="AA335" s="204"/>
    </row>
    <row r="336" spans="1:27" x14ac:dyDescent="0.3">
      <c r="A336" s="127"/>
      <c r="I336" s="61"/>
      <c r="AA336" s="204"/>
    </row>
    <row r="337" spans="1:27" x14ac:dyDescent="0.3">
      <c r="A337" s="127"/>
      <c r="I337" s="61"/>
      <c r="AA337" s="204"/>
    </row>
    <row r="338" spans="1:27" x14ac:dyDescent="0.3">
      <c r="A338" s="127"/>
      <c r="I338" s="61"/>
      <c r="AA338" s="204"/>
    </row>
    <row r="339" spans="1:27" x14ac:dyDescent="0.3">
      <c r="A339" s="127"/>
      <c r="I339" s="61"/>
      <c r="AA339" s="204"/>
    </row>
    <row r="340" spans="1:27" x14ac:dyDescent="0.3">
      <c r="A340" s="127"/>
      <c r="I340" s="61"/>
      <c r="AA340" s="204"/>
    </row>
    <row r="341" spans="1:27" x14ac:dyDescent="0.3">
      <c r="A341" s="127"/>
      <c r="I341" s="61"/>
      <c r="AA341" s="204"/>
    </row>
    <row r="342" spans="1:27" x14ac:dyDescent="0.3">
      <c r="A342" s="127"/>
      <c r="I342" s="61"/>
      <c r="AA342" s="204"/>
    </row>
    <row r="343" spans="1:27" x14ac:dyDescent="0.3">
      <c r="A343" s="127"/>
      <c r="I343" s="61"/>
      <c r="AA343" s="204"/>
    </row>
    <row r="344" spans="1:27" x14ac:dyDescent="0.3">
      <c r="A344" s="127"/>
      <c r="I344" s="61"/>
      <c r="AA344" s="204"/>
    </row>
    <row r="345" spans="1:27" x14ac:dyDescent="0.3">
      <c r="A345" s="127"/>
      <c r="I345" s="61"/>
      <c r="AA345" s="204"/>
    </row>
    <row r="346" spans="1:27" x14ac:dyDescent="0.3">
      <c r="A346" s="127"/>
      <c r="I346" s="61"/>
      <c r="AA346" s="204"/>
    </row>
    <row r="347" spans="1:27" x14ac:dyDescent="0.3">
      <c r="A347" s="127"/>
      <c r="I347" s="61"/>
      <c r="AA347" s="204"/>
    </row>
    <row r="348" spans="1:27" x14ac:dyDescent="0.3">
      <c r="A348" s="127"/>
      <c r="I348" s="61"/>
      <c r="AA348" s="204"/>
    </row>
    <row r="349" spans="1:27" x14ac:dyDescent="0.3">
      <c r="A349" s="127"/>
      <c r="I349" s="61"/>
      <c r="AA349" s="204"/>
    </row>
    <row r="350" spans="1:27" x14ac:dyDescent="0.3">
      <c r="A350" s="127"/>
      <c r="I350" s="61"/>
      <c r="AA350" s="204"/>
    </row>
    <row r="351" spans="1:27" x14ac:dyDescent="0.3">
      <c r="A351" s="127"/>
      <c r="I351" s="61"/>
      <c r="AA351" s="204"/>
    </row>
    <row r="352" spans="1:27" x14ac:dyDescent="0.3">
      <c r="A352" s="127"/>
      <c r="I352" s="61"/>
      <c r="AA352" s="204"/>
    </row>
    <row r="353" spans="1:27" x14ac:dyDescent="0.3">
      <c r="A353" s="127"/>
      <c r="I353" s="61"/>
      <c r="AA353" s="204"/>
    </row>
    <row r="354" spans="1:27" x14ac:dyDescent="0.3">
      <c r="A354" s="127"/>
      <c r="I354" s="61"/>
      <c r="AA354" s="204"/>
    </row>
    <row r="355" spans="1:27" x14ac:dyDescent="0.3">
      <c r="A355" s="127"/>
      <c r="I355" s="61"/>
      <c r="AA355" s="204"/>
    </row>
    <row r="356" spans="1:27" x14ac:dyDescent="0.3">
      <c r="A356" s="127"/>
      <c r="I356" s="61"/>
      <c r="AA356" s="204"/>
    </row>
    <row r="357" spans="1:27" x14ac:dyDescent="0.3">
      <c r="A357" s="127"/>
      <c r="I357" s="61"/>
      <c r="AA357" s="204"/>
    </row>
    <row r="358" spans="1:27" x14ac:dyDescent="0.3">
      <c r="A358" s="127"/>
      <c r="I358" s="61"/>
      <c r="AA358" s="204"/>
    </row>
    <row r="359" spans="1:27" x14ac:dyDescent="0.3">
      <c r="A359" s="127"/>
      <c r="I359" s="61"/>
      <c r="AA359" s="204"/>
    </row>
    <row r="360" spans="1:27" x14ac:dyDescent="0.3">
      <c r="A360" s="127"/>
      <c r="I360" s="61"/>
      <c r="AA360" s="204"/>
    </row>
    <row r="361" spans="1:27" x14ac:dyDescent="0.3">
      <c r="A361" s="127"/>
      <c r="I361" s="61"/>
      <c r="AA361" s="204"/>
    </row>
    <row r="362" spans="1:27" x14ac:dyDescent="0.3">
      <c r="A362" s="127"/>
      <c r="I362" s="61"/>
      <c r="AA362" s="204"/>
    </row>
    <row r="363" spans="1:27" x14ac:dyDescent="0.3">
      <c r="A363" s="127"/>
      <c r="I363" s="61"/>
      <c r="AA363" s="204"/>
    </row>
    <row r="364" spans="1:27" x14ac:dyDescent="0.3">
      <c r="A364" s="127"/>
      <c r="I364" s="61"/>
      <c r="AA364" s="204"/>
    </row>
    <row r="365" spans="1:27" x14ac:dyDescent="0.3">
      <c r="A365" s="127"/>
      <c r="I365" s="61"/>
      <c r="AA365" s="204"/>
    </row>
    <row r="366" spans="1:27" x14ac:dyDescent="0.3">
      <c r="A366" s="127"/>
      <c r="I366" s="61"/>
      <c r="AA366" s="204"/>
    </row>
    <row r="367" spans="1:27" x14ac:dyDescent="0.3">
      <c r="A367" s="127"/>
      <c r="I367" s="61"/>
      <c r="AA367" s="204"/>
    </row>
    <row r="368" spans="1:27" x14ac:dyDescent="0.3">
      <c r="A368" s="127"/>
      <c r="I368" s="61"/>
      <c r="AA368" s="204"/>
    </row>
    <row r="369" spans="1:27" x14ac:dyDescent="0.3">
      <c r="A369" s="127"/>
      <c r="I369" s="61"/>
      <c r="AA369" s="204"/>
    </row>
    <row r="370" spans="1:27" x14ac:dyDescent="0.3">
      <c r="A370" s="127"/>
      <c r="I370" s="61"/>
      <c r="AA370" s="204"/>
    </row>
    <row r="371" spans="1:27" x14ac:dyDescent="0.3">
      <c r="A371" s="127"/>
      <c r="I371" s="61"/>
      <c r="AA371" s="204"/>
    </row>
    <row r="372" spans="1:27" x14ac:dyDescent="0.3">
      <c r="A372" s="127"/>
      <c r="I372" s="61"/>
      <c r="AA372" s="204"/>
    </row>
    <row r="373" spans="1:27" x14ac:dyDescent="0.3">
      <c r="A373" s="127"/>
      <c r="I373" s="61"/>
      <c r="AA373" s="204"/>
    </row>
    <row r="374" spans="1:27" x14ac:dyDescent="0.3">
      <c r="A374" s="127"/>
      <c r="I374" s="61"/>
      <c r="AA374" s="204"/>
    </row>
    <row r="375" spans="1:27" x14ac:dyDescent="0.3">
      <c r="A375" s="127"/>
      <c r="I375" s="61"/>
      <c r="AA375" s="204"/>
    </row>
    <row r="376" spans="1:27" x14ac:dyDescent="0.3">
      <c r="A376" s="127"/>
      <c r="I376" s="61"/>
      <c r="AA376" s="204"/>
    </row>
    <row r="377" spans="1:27" x14ac:dyDescent="0.3">
      <c r="A377" s="127"/>
      <c r="I377" s="61"/>
      <c r="AA377" s="204"/>
    </row>
    <row r="378" spans="1:27" x14ac:dyDescent="0.3">
      <c r="A378" s="127"/>
      <c r="I378" s="61"/>
      <c r="AA378" s="204"/>
    </row>
    <row r="379" spans="1:27" x14ac:dyDescent="0.3">
      <c r="A379" s="127"/>
      <c r="I379" s="61"/>
      <c r="AA379" s="204"/>
    </row>
    <row r="380" spans="1:27" x14ac:dyDescent="0.3">
      <c r="A380" s="127"/>
      <c r="I380" s="61"/>
      <c r="AA380" s="204"/>
    </row>
    <row r="381" spans="1:27" x14ac:dyDescent="0.3">
      <c r="A381" s="127"/>
      <c r="I381" s="61"/>
      <c r="AA381" s="204"/>
    </row>
    <row r="382" spans="1:27" x14ac:dyDescent="0.3">
      <c r="A382" s="127"/>
      <c r="I382" s="61"/>
      <c r="AA382" s="204"/>
    </row>
    <row r="383" spans="1:27" x14ac:dyDescent="0.3">
      <c r="A383" s="127"/>
      <c r="I383" s="61"/>
      <c r="AA383" s="204"/>
    </row>
    <row r="384" spans="1:27" x14ac:dyDescent="0.3">
      <c r="A384" s="127"/>
      <c r="I384" s="61"/>
      <c r="AA384" s="204"/>
    </row>
    <row r="385" spans="1:27" x14ac:dyDescent="0.3">
      <c r="A385" s="127"/>
      <c r="I385" s="61"/>
      <c r="AA385" s="204"/>
    </row>
    <row r="386" spans="1:27" x14ac:dyDescent="0.3">
      <c r="A386" s="127"/>
      <c r="I386" s="61"/>
      <c r="AA386" s="204"/>
    </row>
    <row r="387" spans="1:27" x14ac:dyDescent="0.3">
      <c r="A387" s="127"/>
      <c r="I387" s="61"/>
      <c r="AA387" s="204"/>
    </row>
    <row r="388" spans="1:27" x14ac:dyDescent="0.3">
      <c r="A388" s="127"/>
      <c r="I388" s="61"/>
      <c r="AA388" s="204"/>
    </row>
    <row r="389" spans="1:27" x14ac:dyDescent="0.3">
      <c r="A389" s="127"/>
      <c r="I389" s="61"/>
      <c r="AA389" s="204"/>
    </row>
    <row r="390" spans="1:27" x14ac:dyDescent="0.3">
      <c r="A390" s="127"/>
      <c r="I390" s="61"/>
      <c r="AA390" s="204"/>
    </row>
    <row r="391" spans="1:27" x14ac:dyDescent="0.3">
      <c r="A391" s="127"/>
      <c r="I391" s="61"/>
      <c r="AA391" s="204"/>
    </row>
    <row r="392" spans="1:27" x14ac:dyDescent="0.3">
      <c r="A392" s="127"/>
      <c r="I392" s="61"/>
      <c r="AA392" s="204"/>
    </row>
    <row r="393" spans="1:27" x14ac:dyDescent="0.3">
      <c r="A393" s="127"/>
      <c r="I393" s="61"/>
      <c r="AA393" s="204"/>
    </row>
    <row r="394" spans="1:27" x14ac:dyDescent="0.3">
      <c r="A394" s="127"/>
      <c r="I394" s="61"/>
      <c r="AA394" s="204"/>
    </row>
    <row r="395" spans="1:27" x14ac:dyDescent="0.3">
      <c r="A395" s="127"/>
      <c r="I395" s="61"/>
      <c r="AA395" s="204"/>
    </row>
    <row r="396" spans="1:27" x14ac:dyDescent="0.3">
      <c r="A396" s="127"/>
      <c r="I396" s="61"/>
      <c r="AA396" s="204"/>
    </row>
    <row r="397" spans="1:27" x14ac:dyDescent="0.3">
      <c r="A397" s="127"/>
      <c r="I397" s="61"/>
      <c r="AA397" s="204"/>
    </row>
    <row r="398" spans="1:27" x14ac:dyDescent="0.3">
      <c r="A398" s="127"/>
      <c r="I398" s="61"/>
      <c r="AA398" s="204"/>
    </row>
    <row r="399" spans="1:27" x14ac:dyDescent="0.3">
      <c r="A399" s="127"/>
      <c r="I399" s="61"/>
      <c r="AA399" s="204"/>
    </row>
    <row r="400" spans="1:27" x14ac:dyDescent="0.3">
      <c r="A400" s="127"/>
      <c r="I400" s="61"/>
      <c r="AA400" s="204"/>
    </row>
    <row r="401" spans="1:27" x14ac:dyDescent="0.3">
      <c r="A401" s="127"/>
      <c r="I401" s="61"/>
      <c r="AA401" s="204"/>
    </row>
    <row r="402" spans="1:27" x14ac:dyDescent="0.3">
      <c r="A402" s="127"/>
      <c r="I402" s="61"/>
      <c r="AA402" s="204"/>
    </row>
    <row r="403" spans="1:27" x14ac:dyDescent="0.3">
      <c r="A403" s="127"/>
      <c r="I403" s="61"/>
      <c r="AA403" s="204"/>
    </row>
    <row r="404" spans="1:27" x14ac:dyDescent="0.3">
      <c r="A404" s="127"/>
      <c r="I404" s="61"/>
      <c r="AA404" s="204"/>
    </row>
    <row r="405" spans="1:27" x14ac:dyDescent="0.3">
      <c r="A405" s="127"/>
      <c r="I405" s="61"/>
      <c r="AA405" s="204"/>
    </row>
    <row r="406" spans="1:27" x14ac:dyDescent="0.3">
      <c r="A406" s="127"/>
      <c r="I406" s="61"/>
      <c r="AA406" s="204"/>
    </row>
    <row r="407" spans="1:27" x14ac:dyDescent="0.3">
      <c r="A407" s="127"/>
      <c r="I407" s="61"/>
      <c r="AA407" s="204"/>
    </row>
    <row r="408" spans="1:27" x14ac:dyDescent="0.3">
      <c r="A408" s="127"/>
      <c r="I408" s="61"/>
      <c r="AA408" s="204"/>
    </row>
    <row r="409" spans="1:27" x14ac:dyDescent="0.3">
      <c r="A409" s="127"/>
      <c r="I409" s="61"/>
      <c r="AA409" s="204"/>
    </row>
    <row r="410" spans="1:27" x14ac:dyDescent="0.3">
      <c r="A410" s="127"/>
      <c r="I410" s="61"/>
      <c r="AA410" s="204"/>
    </row>
    <row r="411" spans="1:27" x14ac:dyDescent="0.3">
      <c r="A411" s="127"/>
      <c r="I411" s="61"/>
      <c r="AA411" s="204"/>
    </row>
    <row r="412" spans="1:27" x14ac:dyDescent="0.3">
      <c r="A412" s="127"/>
      <c r="I412" s="61"/>
      <c r="AA412" s="204"/>
    </row>
    <row r="413" spans="1:27" x14ac:dyDescent="0.3">
      <c r="A413" s="127"/>
      <c r="I413" s="61"/>
      <c r="AA413" s="204"/>
    </row>
    <row r="414" spans="1:27" x14ac:dyDescent="0.3">
      <c r="A414" s="127"/>
      <c r="I414" s="61"/>
      <c r="AA414" s="204"/>
    </row>
    <row r="415" spans="1:27" x14ac:dyDescent="0.3">
      <c r="A415" s="127"/>
      <c r="I415" s="61"/>
      <c r="AA415" s="204"/>
    </row>
    <row r="416" spans="1:27" x14ac:dyDescent="0.3">
      <c r="A416" s="127"/>
      <c r="I416" s="61"/>
      <c r="AA416" s="204"/>
    </row>
    <row r="417" spans="1:27" x14ac:dyDescent="0.3">
      <c r="A417" s="127"/>
      <c r="I417" s="61"/>
      <c r="AA417" s="204"/>
    </row>
    <row r="418" spans="1:27" x14ac:dyDescent="0.3">
      <c r="A418" s="127"/>
      <c r="I418" s="61"/>
      <c r="AA418" s="204"/>
    </row>
    <row r="419" spans="1:27" x14ac:dyDescent="0.3">
      <c r="A419" s="127"/>
      <c r="I419" s="61"/>
      <c r="AA419" s="204"/>
    </row>
    <row r="420" spans="1:27" x14ac:dyDescent="0.3">
      <c r="A420" s="127"/>
      <c r="I420" s="61"/>
      <c r="AA420" s="204"/>
    </row>
    <row r="421" spans="1:27" x14ac:dyDescent="0.3">
      <c r="A421" s="127"/>
      <c r="I421" s="61"/>
      <c r="AA421" s="204"/>
    </row>
    <row r="422" spans="1:27" x14ac:dyDescent="0.3">
      <c r="A422" s="127"/>
      <c r="I422" s="61"/>
      <c r="AA422" s="204"/>
    </row>
    <row r="423" spans="1:27" x14ac:dyDescent="0.3">
      <c r="A423" s="127"/>
      <c r="I423" s="61"/>
      <c r="AA423" s="204"/>
    </row>
    <row r="424" spans="1:27" x14ac:dyDescent="0.3">
      <c r="A424" s="127"/>
      <c r="I424" s="61"/>
      <c r="AA424" s="204"/>
    </row>
    <row r="425" spans="1:27" x14ac:dyDescent="0.3">
      <c r="A425" s="127"/>
      <c r="I425" s="61"/>
      <c r="AA425" s="204"/>
    </row>
    <row r="426" spans="1:27" x14ac:dyDescent="0.3">
      <c r="A426" s="127"/>
      <c r="I426" s="61"/>
      <c r="AA426" s="204"/>
    </row>
    <row r="427" spans="1:27" x14ac:dyDescent="0.3">
      <c r="A427" s="127"/>
      <c r="I427" s="61"/>
      <c r="AA427" s="204"/>
    </row>
    <row r="428" spans="1:27" x14ac:dyDescent="0.3">
      <c r="A428" s="127"/>
      <c r="I428" s="61"/>
      <c r="AA428" s="204"/>
    </row>
    <row r="429" spans="1:27" x14ac:dyDescent="0.3">
      <c r="A429" s="127"/>
      <c r="I429" s="61"/>
      <c r="AA429" s="204"/>
    </row>
    <row r="430" spans="1:27" x14ac:dyDescent="0.3">
      <c r="A430" s="127"/>
      <c r="I430" s="61"/>
      <c r="AA430" s="204"/>
    </row>
    <row r="431" spans="1:27" x14ac:dyDescent="0.3">
      <c r="A431" s="127"/>
      <c r="I431" s="61"/>
      <c r="AA431" s="204"/>
    </row>
    <row r="432" spans="1:27" x14ac:dyDescent="0.3">
      <c r="A432" s="127"/>
      <c r="I432" s="61"/>
      <c r="AA432" s="204"/>
    </row>
    <row r="433" spans="1:27" x14ac:dyDescent="0.3">
      <c r="A433" s="127"/>
      <c r="I433" s="61"/>
      <c r="AA433" s="204"/>
    </row>
    <row r="434" spans="1:27" x14ac:dyDescent="0.3">
      <c r="A434" s="127"/>
      <c r="I434" s="61"/>
      <c r="AA434" s="204"/>
    </row>
    <row r="435" spans="1:27" x14ac:dyDescent="0.3">
      <c r="A435" s="127"/>
      <c r="I435" s="61"/>
      <c r="AA435" s="204"/>
    </row>
    <row r="436" spans="1:27" x14ac:dyDescent="0.3">
      <c r="A436" s="127"/>
      <c r="I436" s="61"/>
      <c r="AA436" s="204"/>
    </row>
    <row r="437" spans="1:27" x14ac:dyDescent="0.3">
      <c r="A437" s="127"/>
      <c r="I437" s="61"/>
      <c r="AA437" s="204"/>
    </row>
    <row r="438" spans="1:27" x14ac:dyDescent="0.3">
      <c r="A438" s="127"/>
      <c r="I438" s="61"/>
      <c r="AA438" s="204"/>
    </row>
    <row r="439" spans="1:27" x14ac:dyDescent="0.3">
      <c r="A439" s="127"/>
      <c r="I439" s="61"/>
      <c r="AA439" s="204"/>
    </row>
    <row r="440" spans="1:27" x14ac:dyDescent="0.3">
      <c r="A440" s="127"/>
      <c r="I440" s="61"/>
      <c r="AA440" s="204"/>
    </row>
    <row r="441" spans="1:27" x14ac:dyDescent="0.3">
      <c r="A441" s="127"/>
      <c r="I441" s="61"/>
      <c r="AA441" s="204"/>
    </row>
    <row r="442" spans="1:27" x14ac:dyDescent="0.3">
      <c r="A442" s="127"/>
      <c r="I442" s="61"/>
      <c r="AA442" s="204"/>
    </row>
    <row r="443" spans="1:27" x14ac:dyDescent="0.3">
      <c r="A443" s="127"/>
      <c r="I443" s="61"/>
      <c r="AA443" s="204"/>
    </row>
    <row r="444" spans="1:27" x14ac:dyDescent="0.3">
      <c r="A444" s="127"/>
      <c r="I444" s="61"/>
      <c r="AA444" s="204"/>
    </row>
    <row r="445" spans="1:27" x14ac:dyDescent="0.3">
      <c r="A445" s="127"/>
      <c r="I445" s="61"/>
      <c r="AA445" s="204"/>
    </row>
    <row r="446" spans="1:27" x14ac:dyDescent="0.3">
      <c r="A446" s="127"/>
      <c r="I446" s="61"/>
      <c r="AA446" s="204"/>
    </row>
    <row r="447" spans="1:27" x14ac:dyDescent="0.3">
      <c r="A447" s="127"/>
      <c r="I447" s="61"/>
      <c r="AA447" s="204"/>
    </row>
    <row r="448" spans="1:27" x14ac:dyDescent="0.3">
      <c r="A448" s="127"/>
      <c r="I448" s="61"/>
      <c r="AA448" s="204"/>
    </row>
    <row r="449" spans="1:27" x14ac:dyDescent="0.3">
      <c r="A449" s="127"/>
      <c r="I449" s="61"/>
      <c r="AA449" s="204"/>
    </row>
    <row r="450" spans="1:27" x14ac:dyDescent="0.3">
      <c r="A450" s="127"/>
      <c r="I450" s="61"/>
      <c r="AA450" s="204"/>
    </row>
    <row r="451" spans="1:27" x14ac:dyDescent="0.3">
      <c r="A451" s="127"/>
      <c r="I451" s="61"/>
      <c r="AA451" s="204"/>
    </row>
    <row r="452" spans="1:27" x14ac:dyDescent="0.3">
      <c r="A452" s="127"/>
      <c r="I452" s="61"/>
      <c r="AA452" s="204"/>
    </row>
    <row r="453" spans="1:27" x14ac:dyDescent="0.3">
      <c r="A453" s="127"/>
      <c r="I453" s="61"/>
      <c r="AA453" s="204"/>
    </row>
    <row r="454" spans="1:27" x14ac:dyDescent="0.3">
      <c r="A454" s="127"/>
      <c r="I454" s="61"/>
      <c r="AA454" s="204"/>
    </row>
    <row r="455" spans="1:27" x14ac:dyDescent="0.3">
      <c r="A455" s="127"/>
      <c r="I455" s="61"/>
      <c r="AA455" s="204"/>
    </row>
    <row r="456" spans="1:27" x14ac:dyDescent="0.3">
      <c r="A456" s="127"/>
      <c r="I456" s="61"/>
      <c r="AA456" s="204"/>
    </row>
    <row r="457" spans="1:27" x14ac:dyDescent="0.3">
      <c r="A457" s="127"/>
      <c r="I457" s="61"/>
      <c r="AA457" s="204"/>
    </row>
    <row r="458" spans="1:27" x14ac:dyDescent="0.3">
      <c r="A458" s="127"/>
      <c r="I458" s="61"/>
      <c r="AA458" s="204"/>
    </row>
    <row r="459" spans="1:27" x14ac:dyDescent="0.3">
      <c r="A459" s="127"/>
      <c r="I459" s="61"/>
      <c r="AA459" s="204"/>
    </row>
    <row r="460" spans="1:27" x14ac:dyDescent="0.3">
      <c r="A460" s="127"/>
      <c r="I460" s="61"/>
      <c r="AA460" s="204"/>
    </row>
    <row r="461" spans="1:27" x14ac:dyDescent="0.3">
      <c r="A461" s="127"/>
      <c r="I461" s="61"/>
      <c r="AA461" s="204"/>
    </row>
    <row r="462" spans="1:27" x14ac:dyDescent="0.3">
      <c r="A462" s="127"/>
      <c r="I462" s="61"/>
      <c r="AA462" s="204"/>
    </row>
    <row r="463" spans="1:27" x14ac:dyDescent="0.3">
      <c r="A463" s="127"/>
      <c r="I463" s="61"/>
      <c r="AA463" s="204"/>
    </row>
    <row r="464" spans="1:27" x14ac:dyDescent="0.3">
      <c r="A464" s="127"/>
      <c r="I464" s="61"/>
      <c r="AA464" s="204"/>
    </row>
    <row r="465" spans="1:27" x14ac:dyDescent="0.3">
      <c r="A465" s="127"/>
      <c r="I465" s="61"/>
      <c r="AA465" s="204"/>
    </row>
    <row r="466" spans="1:27" x14ac:dyDescent="0.3">
      <c r="A466" s="127"/>
      <c r="I466" s="61"/>
      <c r="AA466" s="204"/>
    </row>
    <row r="467" spans="1:27" x14ac:dyDescent="0.3">
      <c r="A467" s="127"/>
      <c r="I467" s="61"/>
      <c r="AA467" s="204"/>
    </row>
    <row r="468" spans="1:27" x14ac:dyDescent="0.3">
      <c r="A468" s="127"/>
      <c r="I468" s="61"/>
      <c r="AA468" s="204"/>
    </row>
    <row r="469" spans="1:27" x14ac:dyDescent="0.3">
      <c r="A469" s="127"/>
      <c r="I469" s="61"/>
      <c r="AA469" s="204"/>
    </row>
    <row r="470" spans="1:27" x14ac:dyDescent="0.3">
      <c r="A470" s="127"/>
      <c r="I470" s="61"/>
      <c r="AA470" s="204"/>
    </row>
    <row r="471" spans="1:27" x14ac:dyDescent="0.3">
      <c r="A471" s="127"/>
      <c r="I471" s="61"/>
      <c r="AA471" s="204"/>
    </row>
    <row r="472" spans="1:27" x14ac:dyDescent="0.3">
      <c r="A472" s="127"/>
      <c r="I472" s="61"/>
      <c r="AA472" s="204"/>
    </row>
    <row r="473" spans="1:27" x14ac:dyDescent="0.3">
      <c r="A473" s="127"/>
      <c r="I473" s="61"/>
      <c r="AA473" s="204"/>
    </row>
    <row r="474" spans="1:27" x14ac:dyDescent="0.3">
      <c r="A474" s="127"/>
      <c r="I474" s="61"/>
      <c r="AA474" s="204"/>
    </row>
    <row r="475" spans="1:27" x14ac:dyDescent="0.3">
      <c r="A475" s="127"/>
      <c r="I475" s="61"/>
      <c r="AA475" s="204"/>
    </row>
    <row r="476" spans="1:27" x14ac:dyDescent="0.3">
      <c r="A476" s="127"/>
      <c r="I476" s="61"/>
      <c r="AA476" s="204"/>
    </row>
    <row r="477" spans="1:27" x14ac:dyDescent="0.3">
      <c r="A477" s="127"/>
      <c r="I477" s="61"/>
      <c r="AA477" s="204"/>
    </row>
    <row r="478" spans="1:27" x14ac:dyDescent="0.3">
      <c r="A478" s="127"/>
      <c r="I478" s="61"/>
      <c r="AA478" s="204"/>
    </row>
    <row r="479" spans="1:27" x14ac:dyDescent="0.3">
      <c r="A479" s="127"/>
      <c r="I479" s="61"/>
      <c r="AA479" s="204"/>
    </row>
    <row r="480" spans="1:27" x14ac:dyDescent="0.3">
      <c r="A480" s="127"/>
      <c r="I480" s="61"/>
      <c r="AA480" s="204"/>
    </row>
    <row r="481" spans="1:27" x14ac:dyDescent="0.3">
      <c r="A481" s="127"/>
      <c r="I481" s="61"/>
      <c r="AA481" s="204"/>
    </row>
    <row r="482" spans="1:27" x14ac:dyDescent="0.3">
      <c r="A482" s="127"/>
      <c r="I482" s="61"/>
      <c r="AA482" s="204"/>
    </row>
    <row r="483" spans="1:27" x14ac:dyDescent="0.3">
      <c r="A483" s="127"/>
      <c r="I483" s="61"/>
      <c r="AA483" s="204"/>
    </row>
    <row r="484" spans="1:27" x14ac:dyDescent="0.3">
      <c r="A484" s="127"/>
      <c r="I484" s="61"/>
      <c r="AA484" s="204"/>
    </row>
    <row r="485" spans="1:27" x14ac:dyDescent="0.3">
      <c r="A485" s="127"/>
      <c r="I485" s="61"/>
      <c r="AA485" s="204"/>
    </row>
    <row r="486" spans="1:27" x14ac:dyDescent="0.3">
      <c r="A486" s="127"/>
      <c r="I486" s="61"/>
      <c r="AA486" s="204"/>
    </row>
    <row r="487" spans="1:27" x14ac:dyDescent="0.3">
      <c r="A487" s="127"/>
      <c r="I487" s="61"/>
      <c r="AA487" s="204"/>
    </row>
    <row r="488" spans="1:27" x14ac:dyDescent="0.3">
      <c r="A488" s="127"/>
      <c r="I488" s="61"/>
      <c r="AA488" s="204"/>
    </row>
    <row r="489" spans="1:27" x14ac:dyDescent="0.3">
      <c r="A489" s="127"/>
      <c r="I489" s="61"/>
      <c r="AA489" s="204"/>
    </row>
    <row r="490" spans="1:27" x14ac:dyDescent="0.3">
      <c r="A490" s="127"/>
      <c r="I490" s="61"/>
      <c r="AA490" s="204"/>
    </row>
    <row r="491" spans="1:27" x14ac:dyDescent="0.3">
      <c r="A491" s="127"/>
      <c r="I491" s="61"/>
      <c r="AA491" s="204"/>
    </row>
    <row r="492" spans="1:27" x14ac:dyDescent="0.3">
      <c r="A492" s="127"/>
      <c r="I492" s="61"/>
      <c r="AA492" s="204"/>
    </row>
    <row r="493" spans="1:27" x14ac:dyDescent="0.3">
      <c r="A493" s="127"/>
      <c r="I493" s="61"/>
      <c r="AA493" s="204"/>
    </row>
    <row r="494" spans="1:27" x14ac:dyDescent="0.3">
      <c r="A494" s="127"/>
      <c r="I494" s="61"/>
      <c r="AA494" s="204"/>
    </row>
    <row r="495" spans="1:27" x14ac:dyDescent="0.3">
      <c r="A495" s="127"/>
      <c r="I495" s="61"/>
      <c r="AA495" s="204"/>
    </row>
    <row r="496" spans="1:27" x14ac:dyDescent="0.3">
      <c r="A496" s="127"/>
      <c r="I496" s="61"/>
      <c r="AA496" s="204"/>
    </row>
    <row r="497" spans="1:27" x14ac:dyDescent="0.3">
      <c r="A497" s="127"/>
      <c r="I497" s="61"/>
      <c r="AA497" s="204"/>
    </row>
    <row r="498" spans="1:27" x14ac:dyDescent="0.3">
      <c r="A498" s="127"/>
      <c r="I498" s="61"/>
      <c r="AA498" s="204"/>
    </row>
    <row r="499" spans="1:27" x14ac:dyDescent="0.3">
      <c r="A499" s="127"/>
      <c r="I499" s="61"/>
      <c r="AA499" s="204"/>
    </row>
    <row r="500" spans="1:27" x14ac:dyDescent="0.3">
      <c r="A500" s="127"/>
      <c r="I500" s="61"/>
      <c r="AA500" s="204"/>
    </row>
    <row r="501" spans="1:27" x14ac:dyDescent="0.3">
      <c r="A501" s="127"/>
      <c r="I501" s="61"/>
      <c r="AA501" s="204"/>
    </row>
    <row r="502" spans="1:27" x14ac:dyDescent="0.3">
      <c r="A502" s="127"/>
      <c r="I502" s="61"/>
      <c r="AA502" s="204"/>
    </row>
    <row r="503" spans="1:27" x14ac:dyDescent="0.3">
      <c r="A503" s="127"/>
      <c r="I503" s="61"/>
      <c r="AA503" s="204"/>
    </row>
    <row r="504" spans="1:27" x14ac:dyDescent="0.3">
      <c r="A504" s="127"/>
      <c r="I504" s="61"/>
      <c r="AA504" s="204"/>
    </row>
    <row r="505" spans="1:27" x14ac:dyDescent="0.3">
      <c r="A505" s="127"/>
      <c r="I505" s="61"/>
      <c r="AA505" s="204"/>
    </row>
    <row r="506" spans="1:27" x14ac:dyDescent="0.3">
      <c r="A506" s="127"/>
      <c r="I506" s="61"/>
      <c r="AA506" s="204"/>
    </row>
    <row r="507" spans="1:27" x14ac:dyDescent="0.3">
      <c r="A507" s="127"/>
      <c r="I507" s="61"/>
      <c r="AA507" s="204"/>
    </row>
    <row r="508" spans="1:27" x14ac:dyDescent="0.3">
      <c r="A508" s="127"/>
      <c r="I508" s="61"/>
      <c r="AA508" s="204"/>
    </row>
    <row r="509" spans="1:27" x14ac:dyDescent="0.3">
      <c r="A509" s="127"/>
      <c r="I509" s="61"/>
      <c r="AA509" s="204"/>
    </row>
    <row r="510" spans="1:27" x14ac:dyDescent="0.3">
      <c r="A510" s="127"/>
      <c r="I510" s="61"/>
      <c r="AA510" s="204"/>
    </row>
    <row r="511" spans="1:27" x14ac:dyDescent="0.3">
      <c r="A511" s="127"/>
      <c r="I511" s="61"/>
      <c r="AA511" s="204"/>
    </row>
    <row r="512" spans="1:27" x14ac:dyDescent="0.3">
      <c r="A512" s="127"/>
      <c r="I512" s="61"/>
      <c r="AA512" s="204"/>
    </row>
    <row r="513" spans="1:27" x14ac:dyDescent="0.3">
      <c r="A513" s="127"/>
      <c r="I513" s="61"/>
      <c r="AA513" s="204"/>
    </row>
    <row r="514" spans="1:27" x14ac:dyDescent="0.3">
      <c r="A514" s="127"/>
      <c r="I514" s="61"/>
      <c r="AA514" s="204"/>
    </row>
    <row r="515" spans="1:27" x14ac:dyDescent="0.3">
      <c r="A515" s="127"/>
      <c r="I515" s="61"/>
      <c r="AA515" s="204"/>
    </row>
    <row r="516" spans="1:27" x14ac:dyDescent="0.3">
      <c r="A516" s="127"/>
      <c r="I516" s="61"/>
      <c r="AA516" s="204"/>
    </row>
    <row r="517" spans="1:27" x14ac:dyDescent="0.3">
      <c r="A517" s="127"/>
      <c r="I517" s="61"/>
      <c r="AA517" s="204"/>
    </row>
    <row r="518" spans="1:27" x14ac:dyDescent="0.3">
      <c r="A518" s="127"/>
      <c r="I518" s="61"/>
      <c r="AA518" s="204"/>
    </row>
    <row r="519" spans="1:27" x14ac:dyDescent="0.3">
      <c r="A519" s="127"/>
      <c r="I519" s="61"/>
      <c r="AA519" s="204"/>
    </row>
    <row r="520" spans="1:27" x14ac:dyDescent="0.3">
      <c r="A520" s="127"/>
      <c r="I520" s="61"/>
      <c r="AA520" s="204"/>
    </row>
    <row r="521" spans="1:27" x14ac:dyDescent="0.3">
      <c r="A521" s="127"/>
      <c r="I521" s="61"/>
      <c r="AA521" s="204"/>
    </row>
    <row r="522" spans="1:27" x14ac:dyDescent="0.3">
      <c r="A522" s="127"/>
      <c r="I522" s="61"/>
      <c r="AA522" s="204"/>
    </row>
    <row r="523" spans="1:27" x14ac:dyDescent="0.3">
      <c r="A523" s="127"/>
      <c r="I523" s="61"/>
      <c r="AA523" s="204"/>
    </row>
    <row r="524" spans="1:27" x14ac:dyDescent="0.3">
      <c r="A524" s="127"/>
      <c r="I524" s="61"/>
      <c r="AA524" s="204"/>
    </row>
    <row r="525" spans="1:27" x14ac:dyDescent="0.3">
      <c r="A525" s="127"/>
      <c r="I525" s="61"/>
      <c r="AA525" s="204"/>
    </row>
    <row r="526" spans="1:27" x14ac:dyDescent="0.3">
      <c r="A526" s="127"/>
      <c r="I526" s="61"/>
      <c r="AA526" s="204"/>
    </row>
    <row r="527" spans="1:27" x14ac:dyDescent="0.3">
      <c r="A527" s="127"/>
      <c r="I527" s="61"/>
      <c r="AA527" s="204"/>
    </row>
    <row r="528" spans="1:27" x14ac:dyDescent="0.3">
      <c r="A528" s="127"/>
      <c r="I528" s="61"/>
      <c r="AA528" s="204"/>
    </row>
    <row r="529" spans="1:27" x14ac:dyDescent="0.3">
      <c r="A529" s="127"/>
      <c r="I529" s="61"/>
      <c r="AA529" s="204"/>
    </row>
    <row r="530" spans="1:27" x14ac:dyDescent="0.3">
      <c r="A530" s="127"/>
      <c r="I530" s="61"/>
      <c r="AA530" s="204"/>
    </row>
    <row r="531" spans="1:27" x14ac:dyDescent="0.3">
      <c r="A531" s="127"/>
      <c r="I531" s="61"/>
      <c r="AA531" s="204"/>
    </row>
    <row r="532" spans="1:27" x14ac:dyDescent="0.3">
      <c r="A532" s="127"/>
      <c r="I532" s="61"/>
      <c r="AA532" s="204"/>
    </row>
    <row r="533" spans="1:27" x14ac:dyDescent="0.3">
      <c r="A533" s="127"/>
      <c r="I533" s="61"/>
      <c r="AA533" s="204"/>
    </row>
    <row r="534" spans="1:27" x14ac:dyDescent="0.3">
      <c r="A534" s="127"/>
      <c r="I534" s="61"/>
      <c r="AA534" s="204"/>
    </row>
    <row r="535" spans="1:27" x14ac:dyDescent="0.3">
      <c r="A535" s="127"/>
      <c r="I535" s="61"/>
      <c r="AA535" s="204"/>
    </row>
    <row r="536" spans="1:27" x14ac:dyDescent="0.3">
      <c r="A536" s="127"/>
      <c r="I536" s="61"/>
      <c r="AA536" s="204"/>
    </row>
    <row r="537" spans="1:27" x14ac:dyDescent="0.3">
      <c r="A537" s="127"/>
      <c r="I537" s="61"/>
      <c r="AA537" s="204"/>
    </row>
    <row r="538" spans="1:27" x14ac:dyDescent="0.3">
      <c r="A538" s="127"/>
      <c r="I538" s="61"/>
      <c r="AA538" s="204"/>
    </row>
    <row r="539" spans="1:27" x14ac:dyDescent="0.3">
      <c r="A539" s="127"/>
      <c r="I539" s="61"/>
      <c r="AA539" s="204"/>
    </row>
    <row r="540" spans="1:27" x14ac:dyDescent="0.3">
      <c r="A540" s="127"/>
      <c r="I540" s="61"/>
      <c r="AA540" s="204"/>
    </row>
    <row r="541" spans="1:27" x14ac:dyDescent="0.3">
      <c r="A541" s="127"/>
      <c r="I541" s="61"/>
      <c r="AA541" s="204"/>
    </row>
    <row r="542" spans="1:27" x14ac:dyDescent="0.3">
      <c r="A542" s="127"/>
      <c r="I542" s="61"/>
      <c r="AA542" s="204"/>
    </row>
    <row r="543" spans="1:27" x14ac:dyDescent="0.3">
      <c r="A543" s="127"/>
      <c r="I543" s="61"/>
      <c r="AA543" s="204"/>
    </row>
    <row r="544" spans="1:27" x14ac:dyDescent="0.3">
      <c r="A544" s="127"/>
      <c r="I544" s="61"/>
      <c r="AA544" s="204"/>
    </row>
    <row r="545" spans="1:27" x14ac:dyDescent="0.3">
      <c r="A545" s="127"/>
      <c r="I545" s="61"/>
      <c r="AA545" s="204"/>
    </row>
    <row r="546" spans="1:27" x14ac:dyDescent="0.3">
      <c r="A546" s="127"/>
      <c r="I546" s="61"/>
      <c r="AA546" s="204"/>
    </row>
    <row r="547" spans="1:27" x14ac:dyDescent="0.3">
      <c r="A547" s="127"/>
      <c r="I547" s="61"/>
      <c r="AA547" s="204"/>
    </row>
    <row r="548" spans="1:27" x14ac:dyDescent="0.3">
      <c r="A548" s="127"/>
      <c r="I548" s="61"/>
      <c r="AA548" s="204"/>
    </row>
    <row r="549" spans="1:27" x14ac:dyDescent="0.3">
      <c r="A549" s="127"/>
      <c r="I549" s="61"/>
      <c r="AA549" s="204"/>
    </row>
    <row r="550" spans="1:27" x14ac:dyDescent="0.3">
      <c r="A550" s="127"/>
      <c r="I550" s="61"/>
      <c r="AA550" s="204"/>
    </row>
    <row r="551" spans="1:27" x14ac:dyDescent="0.3">
      <c r="A551" s="127"/>
      <c r="I551" s="61"/>
      <c r="AA551" s="204"/>
    </row>
    <row r="552" spans="1:27" x14ac:dyDescent="0.3">
      <c r="A552" s="127"/>
      <c r="I552" s="61"/>
      <c r="AA552" s="204"/>
    </row>
    <row r="553" spans="1:27" x14ac:dyDescent="0.3">
      <c r="A553" s="127"/>
      <c r="I553" s="61"/>
      <c r="AA553" s="204"/>
    </row>
    <row r="554" spans="1:27" x14ac:dyDescent="0.3">
      <c r="A554" s="127"/>
      <c r="I554" s="61"/>
      <c r="AA554" s="204"/>
    </row>
    <row r="555" spans="1:27" x14ac:dyDescent="0.3">
      <c r="A555" s="127"/>
      <c r="I555" s="61"/>
      <c r="AA555" s="204"/>
    </row>
    <row r="556" spans="1:27" x14ac:dyDescent="0.3">
      <c r="A556" s="127"/>
      <c r="I556" s="61"/>
      <c r="AA556" s="204"/>
    </row>
    <row r="557" spans="1:27" x14ac:dyDescent="0.3">
      <c r="A557" s="127"/>
      <c r="I557" s="61"/>
      <c r="AA557" s="204"/>
    </row>
    <row r="558" spans="1:27" x14ac:dyDescent="0.3">
      <c r="A558" s="127"/>
      <c r="I558" s="61"/>
      <c r="AA558" s="204"/>
    </row>
    <row r="559" spans="1:27" x14ac:dyDescent="0.3">
      <c r="A559" s="127"/>
      <c r="I559" s="61"/>
      <c r="AA559" s="204"/>
    </row>
    <row r="560" spans="1:27" x14ac:dyDescent="0.3">
      <c r="A560" s="127"/>
      <c r="I560" s="61"/>
      <c r="AA560" s="204"/>
    </row>
    <row r="561" spans="1:27" x14ac:dyDescent="0.3">
      <c r="A561" s="127"/>
      <c r="I561" s="61"/>
      <c r="AA561" s="204"/>
    </row>
    <row r="562" spans="1:27" x14ac:dyDescent="0.3">
      <c r="A562" s="127"/>
      <c r="I562" s="61"/>
      <c r="AA562" s="204"/>
    </row>
    <row r="563" spans="1:27" x14ac:dyDescent="0.3">
      <c r="A563" s="127"/>
      <c r="I563" s="61"/>
      <c r="AA563" s="204"/>
    </row>
    <row r="564" spans="1:27" x14ac:dyDescent="0.3">
      <c r="A564" s="127"/>
      <c r="I564" s="61"/>
      <c r="AA564" s="204"/>
    </row>
    <row r="565" spans="1:27" x14ac:dyDescent="0.3">
      <c r="A565" s="127"/>
      <c r="I565" s="61"/>
      <c r="AA565" s="204"/>
    </row>
    <row r="566" spans="1:27" x14ac:dyDescent="0.3">
      <c r="A566" s="127"/>
      <c r="I566" s="61"/>
      <c r="AA566" s="204"/>
    </row>
    <row r="567" spans="1:27" x14ac:dyDescent="0.3">
      <c r="A567" s="127"/>
      <c r="I567" s="61"/>
      <c r="AA567" s="204"/>
    </row>
    <row r="568" spans="1:27" x14ac:dyDescent="0.3">
      <c r="A568" s="127"/>
      <c r="I568" s="61"/>
      <c r="AA568" s="204"/>
    </row>
    <row r="569" spans="1:27" x14ac:dyDescent="0.3">
      <c r="A569" s="127"/>
      <c r="I569" s="61"/>
      <c r="AA569" s="204"/>
    </row>
    <row r="570" spans="1:27" x14ac:dyDescent="0.3">
      <c r="A570" s="127"/>
      <c r="I570" s="61"/>
      <c r="AA570" s="204"/>
    </row>
    <row r="571" spans="1:27" x14ac:dyDescent="0.3">
      <c r="A571" s="127"/>
      <c r="I571" s="61"/>
      <c r="AA571" s="204"/>
    </row>
    <row r="572" spans="1:27" x14ac:dyDescent="0.3">
      <c r="A572" s="127"/>
      <c r="I572" s="61"/>
      <c r="AA572" s="204"/>
    </row>
    <row r="573" spans="1:27" x14ac:dyDescent="0.3">
      <c r="A573" s="127"/>
      <c r="I573" s="61"/>
      <c r="AA573" s="204"/>
    </row>
    <row r="574" spans="1:27" x14ac:dyDescent="0.3">
      <c r="A574" s="127"/>
      <c r="I574" s="61"/>
      <c r="AA574" s="204"/>
    </row>
    <row r="575" spans="1:27" x14ac:dyDescent="0.3">
      <c r="A575" s="127"/>
      <c r="I575" s="61"/>
      <c r="AA575" s="204"/>
    </row>
    <row r="576" spans="1:27" x14ac:dyDescent="0.3">
      <c r="A576" s="127"/>
      <c r="I576" s="61"/>
      <c r="AA576" s="204"/>
    </row>
    <row r="577" spans="1:27" x14ac:dyDescent="0.3">
      <c r="A577" s="127"/>
      <c r="I577" s="61"/>
      <c r="AA577" s="204"/>
    </row>
    <row r="578" spans="1:27" x14ac:dyDescent="0.3">
      <c r="A578" s="127"/>
      <c r="I578" s="61"/>
      <c r="AA578" s="204"/>
    </row>
    <row r="579" spans="1:27" x14ac:dyDescent="0.3">
      <c r="A579" s="127"/>
      <c r="I579" s="61"/>
      <c r="AA579" s="204"/>
    </row>
    <row r="580" spans="1:27" x14ac:dyDescent="0.3">
      <c r="A580" s="127"/>
      <c r="I580" s="61"/>
      <c r="AA580" s="204"/>
    </row>
    <row r="581" spans="1:27" x14ac:dyDescent="0.3">
      <c r="A581" s="127"/>
      <c r="I581" s="61"/>
      <c r="AA581" s="204"/>
    </row>
    <row r="582" spans="1:27" x14ac:dyDescent="0.3">
      <c r="A582" s="127"/>
      <c r="I582" s="61"/>
      <c r="AA582" s="204"/>
    </row>
    <row r="583" spans="1:27" x14ac:dyDescent="0.3">
      <c r="A583" s="127"/>
      <c r="I583" s="61"/>
      <c r="AA583" s="204"/>
    </row>
    <row r="584" spans="1:27" x14ac:dyDescent="0.3">
      <c r="A584" s="127"/>
      <c r="I584" s="61"/>
      <c r="AA584" s="204"/>
    </row>
    <row r="585" spans="1:27" x14ac:dyDescent="0.3">
      <c r="A585" s="127"/>
      <c r="I585" s="61"/>
      <c r="AA585" s="204"/>
    </row>
    <row r="586" spans="1:27" x14ac:dyDescent="0.3">
      <c r="A586" s="127"/>
      <c r="I586" s="61"/>
      <c r="AA586" s="204"/>
    </row>
    <row r="587" spans="1:27" x14ac:dyDescent="0.3">
      <c r="A587" s="127"/>
      <c r="I587" s="61"/>
      <c r="AA587" s="204"/>
    </row>
    <row r="588" spans="1:27" x14ac:dyDescent="0.3">
      <c r="A588" s="127"/>
      <c r="I588" s="61"/>
      <c r="AA588" s="204"/>
    </row>
    <row r="589" spans="1:27" x14ac:dyDescent="0.3">
      <c r="A589" s="127"/>
      <c r="I589" s="61"/>
      <c r="AA589" s="204"/>
    </row>
    <row r="590" spans="1:27" x14ac:dyDescent="0.3">
      <c r="A590" s="127"/>
      <c r="I590" s="61"/>
      <c r="AA590" s="204"/>
    </row>
    <row r="591" spans="1:27" x14ac:dyDescent="0.3">
      <c r="A591" s="127"/>
      <c r="I591" s="61"/>
      <c r="AA591" s="204"/>
    </row>
    <row r="592" spans="1:27" x14ac:dyDescent="0.3">
      <c r="A592" s="127"/>
      <c r="I592" s="61"/>
      <c r="AA592" s="204"/>
    </row>
    <row r="593" spans="1:27" x14ac:dyDescent="0.3">
      <c r="A593" s="127"/>
      <c r="I593" s="61"/>
      <c r="AA593" s="204"/>
    </row>
    <row r="594" spans="1:27" x14ac:dyDescent="0.3">
      <c r="A594" s="127"/>
      <c r="I594" s="61"/>
      <c r="AA594" s="204"/>
    </row>
    <row r="595" spans="1:27" x14ac:dyDescent="0.3">
      <c r="A595" s="127"/>
      <c r="I595" s="61"/>
      <c r="AA595" s="204"/>
    </row>
    <row r="596" spans="1:27" x14ac:dyDescent="0.3">
      <c r="A596" s="127"/>
      <c r="I596" s="61"/>
      <c r="AA596" s="204"/>
    </row>
    <row r="597" spans="1:27" x14ac:dyDescent="0.3">
      <c r="A597" s="127"/>
      <c r="I597" s="61"/>
      <c r="AA597" s="204"/>
    </row>
    <row r="598" spans="1:27" x14ac:dyDescent="0.3">
      <c r="A598" s="127"/>
      <c r="I598" s="61"/>
      <c r="AA598" s="204"/>
    </row>
    <row r="599" spans="1:27" x14ac:dyDescent="0.3">
      <c r="A599" s="127"/>
      <c r="I599" s="61"/>
      <c r="AA599" s="204"/>
    </row>
    <row r="600" spans="1:27" x14ac:dyDescent="0.3">
      <c r="A600" s="127"/>
      <c r="I600" s="61"/>
      <c r="AA600" s="204"/>
    </row>
    <row r="601" spans="1:27" x14ac:dyDescent="0.3">
      <c r="A601" s="127"/>
      <c r="I601" s="61"/>
      <c r="AA601" s="204"/>
    </row>
    <row r="602" spans="1:27" x14ac:dyDescent="0.3">
      <c r="A602" s="127"/>
      <c r="I602" s="61"/>
      <c r="AA602" s="204"/>
    </row>
    <row r="603" spans="1:27" x14ac:dyDescent="0.3">
      <c r="A603" s="127"/>
      <c r="I603" s="61"/>
      <c r="AA603" s="204"/>
    </row>
    <row r="604" spans="1:27" x14ac:dyDescent="0.3">
      <c r="A604" s="127"/>
      <c r="I604" s="61"/>
      <c r="AA604" s="204"/>
    </row>
    <row r="605" spans="1:27" x14ac:dyDescent="0.3">
      <c r="A605" s="127"/>
      <c r="I605" s="61"/>
      <c r="AA605" s="204"/>
    </row>
    <row r="606" spans="1:27" x14ac:dyDescent="0.3">
      <c r="A606" s="127"/>
      <c r="I606" s="61"/>
      <c r="AA606" s="204"/>
    </row>
    <row r="607" spans="1:27" x14ac:dyDescent="0.3">
      <c r="A607" s="127"/>
      <c r="I607" s="61"/>
      <c r="AA607" s="204"/>
    </row>
    <row r="608" spans="1:27" x14ac:dyDescent="0.3">
      <c r="A608" s="127"/>
      <c r="I608" s="61"/>
      <c r="AA608" s="204"/>
    </row>
    <row r="609" spans="1:27" x14ac:dyDescent="0.3">
      <c r="A609" s="127"/>
      <c r="I609" s="61"/>
      <c r="AA609" s="204"/>
    </row>
    <row r="610" spans="1:27" x14ac:dyDescent="0.3">
      <c r="A610" s="127"/>
      <c r="I610" s="61"/>
      <c r="AA610" s="204"/>
    </row>
    <row r="611" spans="1:27" x14ac:dyDescent="0.3">
      <c r="A611" s="127"/>
      <c r="I611" s="61"/>
      <c r="AA611" s="204"/>
    </row>
    <row r="612" spans="1:27" x14ac:dyDescent="0.3">
      <c r="A612" s="127"/>
      <c r="I612" s="61"/>
      <c r="AA612" s="204"/>
    </row>
    <row r="613" spans="1:27" x14ac:dyDescent="0.3">
      <c r="A613" s="127"/>
      <c r="I613" s="61"/>
      <c r="AA613" s="204"/>
    </row>
    <row r="614" spans="1:27" x14ac:dyDescent="0.3">
      <c r="A614" s="127"/>
      <c r="I614" s="61"/>
      <c r="AA614" s="204"/>
    </row>
    <row r="615" spans="1:27" x14ac:dyDescent="0.3">
      <c r="A615" s="127"/>
      <c r="I615" s="61"/>
      <c r="AA615" s="204"/>
    </row>
    <row r="616" spans="1:27" x14ac:dyDescent="0.3">
      <c r="A616" s="127"/>
      <c r="I616" s="61"/>
      <c r="AA616" s="204"/>
    </row>
    <row r="617" spans="1:27" x14ac:dyDescent="0.3">
      <c r="A617" s="127"/>
      <c r="I617" s="61"/>
      <c r="AA617" s="204"/>
    </row>
    <row r="618" spans="1:27" x14ac:dyDescent="0.3">
      <c r="A618" s="127"/>
      <c r="I618" s="61"/>
      <c r="AA618" s="204"/>
    </row>
    <row r="619" spans="1:27" x14ac:dyDescent="0.3">
      <c r="A619" s="127"/>
      <c r="I619" s="61"/>
      <c r="AA619" s="204"/>
    </row>
    <row r="620" spans="1:27" x14ac:dyDescent="0.3">
      <c r="A620" s="127"/>
      <c r="I620" s="61"/>
      <c r="AA620" s="204"/>
    </row>
    <row r="621" spans="1:27" x14ac:dyDescent="0.3">
      <c r="A621" s="127"/>
      <c r="I621" s="61"/>
      <c r="AA621" s="204"/>
    </row>
    <row r="622" spans="1:27" x14ac:dyDescent="0.3">
      <c r="A622" s="127"/>
      <c r="I622" s="61"/>
      <c r="AA622" s="204"/>
    </row>
    <row r="623" spans="1:27" x14ac:dyDescent="0.3">
      <c r="A623" s="127"/>
      <c r="I623" s="61"/>
      <c r="AA623" s="204"/>
    </row>
    <row r="624" spans="1:27" x14ac:dyDescent="0.3">
      <c r="A624" s="127"/>
      <c r="I624" s="61"/>
      <c r="AA624" s="204"/>
    </row>
    <row r="625" spans="1:27" x14ac:dyDescent="0.3">
      <c r="A625" s="127"/>
      <c r="I625" s="61"/>
      <c r="AA625" s="204"/>
    </row>
    <row r="626" spans="1:27" x14ac:dyDescent="0.3">
      <c r="A626" s="127"/>
      <c r="I626" s="61"/>
      <c r="AA626" s="204"/>
    </row>
    <row r="627" spans="1:27" x14ac:dyDescent="0.3">
      <c r="A627" s="127"/>
      <c r="I627" s="61"/>
      <c r="AA627" s="204"/>
    </row>
    <row r="628" spans="1:27" x14ac:dyDescent="0.3">
      <c r="A628" s="127"/>
      <c r="I628" s="61"/>
      <c r="AA628" s="204"/>
    </row>
    <row r="629" spans="1:27" x14ac:dyDescent="0.3">
      <c r="A629" s="127"/>
      <c r="I629" s="61"/>
      <c r="AA629" s="204"/>
    </row>
    <row r="630" spans="1:27" x14ac:dyDescent="0.3">
      <c r="AA630" s="204"/>
    </row>
    <row r="631" spans="1:27" x14ac:dyDescent="0.3">
      <c r="AA631" s="204"/>
    </row>
    <row r="632" spans="1:27" x14ac:dyDescent="0.3">
      <c r="AA632" s="204"/>
    </row>
    <row r="633" spans="1:27" x14ac:dyDescent="0.3">
      <c r="AA633" s="204"/>
    </row>
    <row r="634" spans="1:27" x14ac:dyDescent="0.3">
      <c r="AA634" s="204"/>
    </row>
    <row r="635" spans="1:27" x14ac:dyDescent="0.3">
      <c r="AA635" s="204"/>
    </row>
    <row r="636" spans="1:27" x14ac:dyDescent="0.3">
      <c r="AA636" s="204"/>
    </row>
    <row r="637" spans="1:27" x14ac:dyDescent="0.3">
      <c r="AA637" s="204"/>
    </row>
    <row r="638" spans="1:27" x14ac:dyDescent="0.3">
      <c r="AA638" s="204"/>
    </row>
    <row r="639" spans="1:27" x14ac:dyDescent="0.3">
      <c r="AA639" s="204"/>
    </row>
    <row r="640" spans="1:27" x14ac:dyDescent="0.3">
      <c r="AA640" s="204"/>
    </row>
    <row r="641" spans="27:27" x14ac:dyDescent="0.3">
      <c r="AA641" s="204"/>
    </row>
    <row r="642" spans="27:27" x14ac:dyDescent="0.3">
      <c r="AA642" s="204"/>
    </row>
    <row r="643" spans="27:27" x14ac:dyDescent="0.3">
      <c r="AA643" s="204"/>
    </row>
    <row r="644" spans="27:27" x14ac:dyDescent="0.3">
      <c r="AA644" s="204"/>
    </row>
    <row r="645" spans="27:27" x14ac:dyDescent="0.3">
      <c r="AA645" s="204"/>
    </row>
    <row r="646" spans="27:27" x14ac:dyDescent="0.3">
      <c r="AA646" s="204"/>
    </row>
    <row r="647" spans="27:27" x14ac:dyDescent="0.3">
      <c r="AA647" s="204"/>
    </row>
    <row r="648" spans="27:27" x14ac:dyDescent="0.3">
      <c r="AA648" s="204"/>
    </row>
    <row r="649" spans="27:27" x14ac:dyDescent="0.3">
      <c r="AA649" s="204"/>
    </row>
    <row r="650" spans="27:27" x14ac:dyDescent="0.3">
      <c r="AA650" s="204"/>
    </row>
    <row r="651" spans="27:27" x14ac:dyDescent="0.3">
      <c r="AA651" s="204"/>
    </row>
    <row r="652" spans="27:27" x14ac:dyDescent="0.3">
      <c r="AA652" s="204"/>
    </row>
    <row r="653" spans="27:27" x14ac:dyDescent="0.3">
      <c r="AA653" s="204"/>
    </row>
    <row r="654" spans="27:27" x14ac:dyDescent="0.3">
      <c r="AA654" s="204"/>
    </row>
    <row r="655" spans="27:27" x14ac:dyDescent="0.3">
      <c r="AA655" s="204"/>
    </row>
    <row r="656" spans="27:27" x14ac:dyDescent="0.3">
      <c r="AA656" s="204"/>
    </row>
    <row r="657" spans="27:27" x14ac:dyDescent="0.3">
      <c r="AA657" s="204"/>
    </row>
    <row r="658" spans="27:27" x14ac:dyDescent="0.3">
      <c r="AA658" s="204"/>
    </row>
    <row r="659" spans="27:27" x14ac:dyDescent="0.3">
      <c r="AA659" s="204"/>
    </row>
    <row r="660" spans="27:27" x14ac:dyDescent="0.3">
      <c r="AA660" s="204"/>
    </row>
    <row r="661" spans="27:27" x14ac:dyDescent="0.3">
      <c r="AA661" s="204"/>
    </row>
    <row r="662" spans="27:27" x14ac:dyDescent="0.3">
      <c r="AA662" s="204"/>
    </row>
    <row r="663" spans="27:27" x14ac:dyDescent="0.3">
      <c r="AA663" s="204"/>
    </row>
    <row r="664" spans="27:27" x14ac:dyDescent="0.3">
      <c r="AA664" s="204"/>
    </row>
    <row r="665" spans="27:27" x14ac:dyDescent="0.3">
      <c r="AA665" s="204"/>
    </row>
    <row r="666" spans="27:27" x14ac:dyDescent="0.3">
      <c r="AA666" s="204"/>
    </row>
    <row r="667" spans="27:27" x14ac:dyDescent="0.3">
      <c r="AA667" s="204"/>
    </row>
    <row r="668" spans="27:27" x14ac:dyDescent="0.3">
      <c r="AA668" s="204"/>
    </row>
    <row r="669" spans="27:27" x14ac:dyDescent="0.3">
      <c r="AA669" s="204"/>
    </row>
    <row r="670" spans="27:27" x14ac:dyDescent="0.3">
      <c r="AA670" s="204"/>
    </row>
    <row r="671" spans="27:27" x14ac:dyDescent="0.3">
      <c r="AA671" s="204"/>
    </row>
    <row r="672" spans="27:27" x14ac:dyDescent="0.3">
      <c r="AA672" s="204"/>
    </row>
    <row r="673" spans="27:27" x14ac:dyDescent="0.3">
      <c r="AA673" s="204"/>
    </row>
    <row r="674" spans="27:27" x14ac:dyDescent="0.3">
      <c r="AA674" s="204"/>
    </row>
    <row r="675" spans="27:27" x14ac:dyDescent="0.3">
      <c r="AA675" s="204"/>
    </row>
    <row r="676" spans="27:27" x14ac:dyDescent="0.3">
      <c r="AA676" s="204"/>
    </row>
    <row r="677" spans="27:27" x14ac:dyDescent="0.3">
      <c r="AA677" s="204"/>
    </row>
    <row r="678" spans="27:27" x14ac:dyDescent="0.3">
      <c r="AA678" s="204"/>
    </row>
    <row r="679" spans="27:27" x14ac:dyDescent="0.3">
      <c r="AA679" s="204"/>
    </row>
    <row r="680" spans="27:27" x14ac:dyDescent="0.3">
      <c r="AA680" s="204"/>
    </row>
    <row r="681" spans="27:27" x14ac:dyDescent="0.3">
      <c r="AA681" s="204"/>
    </row>
    <row r="682" spans="27:27" x14ac:dyDescent="0.3">
      <c r="AA682" s="204"/>
    </row>
    <row r="683" spans="27:27" x14ac:dyDescent="0.3">
      <c r="AA683" s="204"/>
    </row>
    <row r="684" spans="27:27" x14ac:dyDescent="0.3">
      <c r="AA684" s="204"/>
    </row>
    <row r="685" spans="27:27" x14ac:dyDescent="0.3">
      <c r="AA685" s="204"/>
    </row>
    <row r="686" spans="27:27" x14ac:dyDescent="0.3">
      <c r="AA686" s="204"/>
    </row>
    <row r="687" spans="27:27" x14ac:dyDescent="0.3">
      <c r="AA687" s="204"/>
    </row>
    <row r="688" spans="27:27" x14ac:dyDescent="0.3">
      <c r="AA688" s="204"/>
    </row>
    <row r="689" spans="27:27" x14ac:dyDescent="0.3">
      <c r="AA689" s="204"/>
    </row>
    <row r="690" spans="27:27" x14ac:dyDescent="0.3">
      <c r="AA690" s="204"/>
    </row>
    <row r="691" spans="27:27" x14ac:dyDescent="0.3">
      <c r="AA691" s="204"/>
    </row>
    <row r="692" spans="27:27" x14ac:dyDescent="0.3">
      <c r="AA692" s="204"/>
    </row>
    <row r="693" spans="27:27" x14ac:dyDescent="0.3">
      <c r="AA693" s="204"/>
    </row>
    <row r="694" spans="27:27" x14ac:dyDescent="0.3">
      <c r="AA694" s="204"/>
    </row>
    <row r="695" spans="27:27" x14ac:dyDescent="0.3">
      <c r="AA695" s="204"/>
    </row>
    <row r="696" spans="27:27" x14ac:dyDescent="0.3">
      <c r="AA696" s="204"/>
    </row>
    <row r="697" spans="27:27" x14ac:dyDescent="0.3">
      <c r="AA697" s="204"/>
    </row>
    <row r="698" spans="27:27" x14ac:dyDescent="0.3">
      <c r="AA698" s="204"/>
    </row>
    <row r="699" spans="27:27" x14ac:dyDescent="0.3">
      <c r="AA699" s="204"/>
    </row>
    <row r="700" spans="27:27" x14ac:dyDescent="0.3">
      <c r="AA700" s="204"/>
    </row>
    <row r="701" spans="27:27" x14ac:dyDescent="0.3">
      <c r="AA701" s="204"/>
    </row>
    <row r="702" spans="27:27" x14ac:dyDescent="0.3">
      <c r="AA702" s="204"/>
    </row>
    <row r="703" spans="27:27" x14ac:dyDescent="0.3">
      <c r="AA703" s="204"/>
    </row>
    <row r="704" spans="27:27" x14ac:dyDescent="0.3">
      <c r="AA704" s="204"/>
    </row>
    <row r="705" spans="27:27" x14ac:dyDescent="0.3">
      <c r="AA705" s="204"/>
    </row>
    <row r="706" spans="27:27" x14ac:dyDescent="0.3">
      <c r="AA706" s="204"/>
    </row>
    <row r="707" spans="27:27" x14ac:dyDescent="0.3">
      <c r="AA707" s="204"/>
    </row>
    <row r="708" spans="27:27" x14ac:dyDescent="0.3">
      <c r="AA708" s="204"/>
    </row>
    <row r="709" spans="27:27" x14ac:dyDescent="0.3">
      <c r="AA709" s="204"/>
    </row>
    <row r="710" spans="27:27" x14ac:dyDescent="0.3">
      <c r="AA710" s="204"/>
    </row>
    <row r="711" spans="27:27" x14ac:dyDescent="0.3">
      <c r="AA711" s="204"/>
    </row>
    <row r="712" spans="27:27" x14ac:dyDescent="0.3">
      <c r="AA712" s="204"/>
    </row>
    <row r="713" spans="27:27" x14ac:dyDescent="0.3">
      <c r="AA713" s="204"/>
    </row>
    <row r="714" spans="27:27" x14ac:dyDescent="0.3">
      <c r="AA714" s="204"/>
    </row>
    <row r="715" spans="27:27" x14ac:dyDescent="0.3">
      <c r="AA715" s="204"/>
    </row>
    <row r="716" spans="27:27" x14ac:dyDescent="0.3">
      <c r="AA716" s="204"/>
    </row>
    <row r="717" spans="27:27" x14ac:dyDescent="0.3">
      <c r="AA717" s="204"/>
    </row>
    <row r="718" spans="27:27" x14ac:dyDescent="0.3">
      <c r="AA718" s="204"/>
    </row>
    <row r="719" spans="27:27" x14ac:dyDescent="0.3">
      <c r="AA719" s="204"/>
    </row>
    <row r="720" spans="27:27" x14ac:dyDescent="0.3">
      <c r="AA720" s="204"/>
    </row>
    <row r="721" spans="27:27" x14ac:dyDescent="0.3">
      <c r="AA721" s="204"/>
    </row>
    <row r="722" spans="27:27" x14ac:dyDescent="0.3">
      <c r="AA722" s="204"/>
    </row>
    <row r="723" spans="27:27" x14ac:dyDescent="0.3">
      <c r="AA723" s="204"/>
    </row>
    <row r="724" spans="27:27" x14ac:dyDescent="0.3">
      <c r="AA724" s="204"/>
    </row>
    <row r="725" spans="27:27" x14ac:dyDescent="0.3">
      <c r="AA725" s="204"/>
    </row>
    <row r="726" spans="27:27" x14ac:dyDescent="0.3">
      <c r="AA726" s="204"/>
    </row>
    <row r="727" spans="27:27" x14ac:dyDescent="0.3">
      <c r="AA727" s="204"/>
    </row>
    <row r="728" spans="27:27" x14ac:dyDescent="0.3">
      <c r="AA728" s="204"/>
    </row>
    <row r="729" spans="27:27" x14ac:dyDescent="0.3">
      <c r="AA729" s="204"/>
    </row>
    <row r="730" spans="27:27" x14ac:dyDescent="0.3">
      <c r="AA730" s="204"/>
    </row>
    <row r="731" spans="27:27" x14ac:dyDescent="0.3">
      <c r="AA731" s="204"/>
    </row>
    <row r="732" spans="27:27" x14ac:dyDescent="0.3">
      <c r="AA732" s="204"/>
    </row>
    <row r="733" spans="27:27" x14ac:dyDescent="0.3">
      <c r="AA733" s="204"/>
    </row>
    <row r="734" spans="27:27" x14ac:dyDescent="0.3">
      <c r="AA734" s="204"/>
    </row>
    <row r="735" spans="27:27" x14ac:dyDescent="0.3">
      <c r="AA735" s="204"/>
    </row>
    <row r="736" spans="27:27" x14ac:dyDescent="0.3">
      <c r="AA736" s="204"/>
    </row>
    <row r="737" spans="27:27" x14ac:dyDescent="0.3">
      <c r="AA737" s="204"/>
    </row>
    <row r="738" spans="27:27" x14ac:dyDescent="0.3">
      <c r="AA738" s="204"/>
    </row>
    <row r="739" spans="27:27" x14ac:dyDescent="0.3">
      <c r="AA739" s="204"/>
    </row>
    <row r="740" spans="27:27" x14ac:dyDescent="0.3">
      <c r="AA740" s="204"/>
    </row>
    <row r="741" spans="27:27" x14ac:dyDescent="0.3">
      <c r="AA741" s="204"/>
    </row>
    <row r="742" spans="27:27" x14ac:dyDescent="0.3">
      <c r="AA742" s="204"/>
    </row>
    <row r="743" spans="27:27" x14ac:dyDescent="0.3">
      <c r="AA743" s="204"/>
    </row>
    <row r="744" spans="27:27" x14ac:dyDescent="0.3">
      <c r="AA744" s="204"/>
    </row>
    <row r="745" spans="27:27" x14ac:dyDescent="0.3">
      <c r="AA745" s="204"/>
    </row>
    <row r="746" spans="27:27" x14ac:dyDescent="0.3">
      <c r="AA746" s="204"/>
    </row>
    <row r="747" spans="27:27" x14ac:dyDescent="0.3">
      <c r="AA747" s="204"/>
    </row>
    <row r="748" spans="27:27" x14ac:dyDescent="0.3">
      <c r="AA748" s="204"/>
    </row>
    <row r="749" spans="27:27" x14ac:dyDescent="0.3">
      <c r="AA749" s="204"/>
    </row>
    <row r="750" spans="27:27" x14ac:dyDescent="0.3">
      <c r="AA750" s="204"/>
    </row>
    <row r="751" spans="27:27" x14ac:dyDescent="0.3">
      <c r="AA751" s="204"/>
    </row>
    <row r="752" spans="27:27" x14ac:dyDescent="0.3">
      <c r="AA752" s="204"/>
    </row>
    <row r="753" spans="27:27" x14ac:dyDescent="0.3">
      <c r="AA753" s="204"/>
    </row>
    <row r="754" spans="27:27" x14ac:dyDescent="0.3">
      <c r="AA754" s="204"/>
    </row>
    <row r="755" spans="27:27" x14ac:dyDescent="0.3">
      <c r="AA755" s="204"/>
    </row>
    <row r="756" spans="27:27" x14ac:dyDescent="0.3">
      <c r="AA756" s="204"/>
    </row>
    <row r="757" spans="27:27" x14ac:dyDescent="0.3">
      <c r="AA757" s="204"/>
    </row>
    <row r="758" spans="27:27" x14ac:dyDescent="0.3">
      <c r="AA758" s="204"/>
    </row>
    <row r="759" spans="27:27" x14ac:dyDescent="0.3">
      <c r="AA759" s="204"/>
    </row>
    <row r="760" spans="27:27" x14ac:dyDescent="0.3">
      <c r="AA760" s="204"/>
    </row>
    <row r="761" spans="27:27" x14ac:dyDescent="0.3">
      <c r="AA761" s="204"/>
    </row>
    <row r="762" spans="27:27" x14ac:dyDescent="0.3">
      <c r="AA762" s="204"/>
    </row>
    <row r="763" spans="27:27" x14ac:dyDescent="0.3">
      <c r="AA763" s="204"/>
    </row>
    <row r="764" spans="27:27" x14ac:dyDescent="0.3">
      <c r="AA764" s="204"/>
    </row>
    <row r="765" spans="27:27" x14ac:dyDescent="0.3">
      <c r="AA765" s="204"/>
    </row>
    <row r="766" spans="27:27" x14ac:dyDescent="0.3">
      <c r="AA766" s="204"/>
    </row>
    <row r="767" spans="27:27" x14ac:dyDescent="0.3">
      <c r="AA767" s="204"/>
    </row>
    <row r="768" spans="27:27" x14ac:dyDescent="0.3">
      <c r="AA768" s="204"/>
    </row>
    <row r="769" spans="27:27" x14ac:dyDescent="0.3">
      <c r="AA769" s="204"/>
    </row>
    <row r="770" spans="27:27" x14ac:dyDescent="0.3">
      <c r="AA770" s="204"/>
    </row>
    <row r="771" spans="27:27" x14ac:dyDescent="0.3">
      <c r="AA771" s="204"/>
    </row>
    <row r="772" spans="27:27" x14ac:dyDescent="0.3">
      <c r="AA772" s="204"/>
    </row>
    <row r="773" spans="27:27" x14ac:dyDescent="0.3">
      <c r="AA773" s="204"/>
    </row>
    <row r="774" spans="27:27" x14ac:dyDescent="0.3">
      <c r="AA774" s="204"/>
    </row>
    <row r="775" spans="27:27" x14ac:dyDescent="0.3">
      <c r="AA775" s="204"/>
    </row>
    <row r="776" spans="27:27" x14ac:dyDescent="0.3">
      <c r="AA776" s="204"/>
    </row>
    <row r="777" spans="27:27" x14ac:dyDescent="0.3">
      <c r="AA777" s="204"/>
    </row>
    <row r="778" spans="27:27" x14ac:dyDescent="0.3">
      <c r="AA778" s="204"/>
    </row>
    <row r="779" spans="27:27" x14ac:dyDescent="0.3">
      <c r="AA779" s="204"/>
    </row>
    <row r="780" spans="27:27" x14ac:dyDescent="0.3">
      <c r="AA780" s="204"/>
    </row>
    <row r="781" spans="27:27" x14ac:dyDescent="0.3">
      <c r="AA781" s="204"/>
    </row>
    <row r="782" spans="27:27" x14ac:dyDescent="0.3">
      <c r="AA782" s="204"/>
    </row>
    <row r="783" spans="27:27" x14ac:dyDescent="0.3">
      <c r="AA783" s="204"/>
    </row>
    <row r="784" spans="27:27" x14ac:dyDescent="0.3">
      <c r="AA784" s="204"/>
    </row>
    <row r="785" spans="27:27" x14ac:dyDescent="0.3">
      <c r="AA785" s="204"/>
    </row>
    <row r="786" spans="27:27" x14ac:dyDescent="0.3">
      <c r="AA786" s="204"/>
    </row>
    <row r="787" spans="27:27" x14ac:dyDescent="0.3">
      <c r="AA787" s="204"/>
    </row>
    <row r="788" spans="27:27" x14ac:dyDescent="0.3">
      <c r="AA788" s="204"/>
    </row>
    <row r="789" spans="27:27" x14ac:dyDescent="0.3">
      <c r="AA789" s="204"/>
    </row>
    <row r="790" spans="27:27" x14ac:dyDescent="0.3">
      <c r="AA790" s="204"/>
    </row>
    <row r="791" spans="27:27" x14ac:dyDescent="0.3">
      <c r="AA791" s="204"/>
    </row>
    <row r="792" spans="27:27" x14ac:dyDescent="0.3">
      <c r="AA792" s="204"/>
    </row>
    <row r="793" spans="27:27" x14ac:dyDescent="0.3">
      <c r="AA793" s="204"/>
    </row>
    <row r="794" spans="27:27" x14ac:dyDescent="0.3">
      <c r="AA794" s="204"/>
    </row>
    <row r="795" spans="27:27" x14ac:dyDescent="0.3">
      <c r="AA795" s="204"/>
    </row>
    <row r="796" spans="27:27" x14ac:dyDescent="0.3">
      <c r="AA796" s="204"/>
    </row>
    <row r="797" spans="27:27" x14ac:dyDescent="0.3">
      <c r="AA797" s="204"/>
    </row>
    <row r="798" spans="27:27" x14ac:dyDescent="0.3">
      <c r="AA798" s="204"/>
    </row>
    <row r="799" spans="27:27" x14ac:dyDescent="0.3">
      <c r="AA799" s="204"/>
    </row>
    <row r="800" spans="27:27" x14ac:dyDescent="0.3">
      <c r="AA800" s="204"/>
    </row>
    <row r="801" spans="27:27" x14ac:dyDescent="0.3">
      <c r="AA801" s="204"/>
    </row>
    <row r="802" spans="27:27" x14ac:dyDescent="0.3">
      <c r="AA802" s="204"/>
    </row>
    <row r="803" spans="27:27" x14ac:dyDescent="0.3">
      <c r="AA803" s="204"/>
    </row>
    <row r="804" spans="27:27" x14ac:dyDescent="0.3">
      <c r="AA804" s="204"/>
    </row>
    <row r="805" spans="27:27" x14ac:dyDescent="0.3">
      <c r="AA805" s="204"/>
    </row>
    <row r="806" spans="27:27" x14ac:dyDescent="0.3">
      <c r="AA806" s="204"/>
    </row>
    <row r="807" spans="27:27" x14ac:dyDescent="0.3">
      <c r="AA807" s="204"/>
    </row>
    <row r="808" spans="27:27" x14ac:dyDescent="0.3">
      <c r="AA808" s="204"/>
    </row>
    <row r="809" spans="27:27" x14ac:dyDescent="0.3">
      <c r="AA809" s="204"/>
    </row>
    <row r="810" spans="27:27" x14ac:dyDescent="0.3">
      <c r="AA810" s="204"/>
    </row>
    <row r="811" spans="27:27" x14ac:dyDescent="0.3">
      <c r="AA811" s="204"/>
    </row>
    <row r="812" spans="27:27" x14ac:dyDescent="0.3">
      <c r="AA812" s="204"/>
    </row>
    <row r="813" spans="27:27" x14ac:dyDescent="0.3">
      <c r="AA813" s="204"/>
    </row>
    <row r="814" spans="27:27" x14ac:dyDescent="0.3">
      <c r="AA814" s="204"/>
    </row>
    <row r="815" spans="27:27" x14ac:dyDescent="0.3">
      <c r="AA815" s="204"/>
    </row>
    <row r="816" spans="27:27" x14ac:dyDescent="0.3">
      <c r="AA816" s="204"/>
    </row>
    <row r="817" spans="27:27" x14ac:dyDescent="0.3">
      <c r="AA817" s="204"/>
    </row>
    <row r="818" spans="27:27" x14ac:dyDescent="0.3">
      <c r="AA818" s="204"/>
    </row>
    <row r="819" spans="27:27" x14ac:dyDescent="0.3">
      <c r="AA819" s="204"/>
    </row>
    <row r="820" spans="27:27" x14ac:dyDescent="0.3">
      <c r="AA820" s="204"/>
    </row>
    <row r="821" spans="27:27" x14ac:dyDescent="0.3">
      <c r="AA821" s="204"/>
    </row>
    <row r="822" spans="27:27" x14ac:dyDescent="0.3">
      <c r="AA822" s="204"/>
    </row>
    <row r="823" spans="27:27" x14ac:dyDescent="0.3">
      <c r="AA823" s="204"/>
    </row>
    <row r="824" spans="27:27" x14ac:dyDescent="0.3">
      <c r="AA824" s="204"/>
    </row>
    <row r="825" spans="27:27" x14ac:dyDescent="0.3">
      <c r="AA825" s="204"/>
    </row>
    <row r="826" spans="27:27" x14ac:dyDescent="0.3">
      <c r="AA826" s="204"/>
    </row>
    <row r="827" spans="27:27" x14ac:dyDescent="0.3">
      <c r="AA827" s="204"/>
    </row>
    <row r="828" spans="27:27" x14ac:dyDescent="0.3">
      <c r="AA828" s="204"/>
    </row>
    <row r="829" spans="27:27" x14ac:dyDescent="0.3">
      <c r="AA829" s="204"/>
    </row>
    <row r="830" spans="27:27" x14ac:dyDescent="0.3">
      <c r="AA830" s="204"/>
    </row>
    <row r="831" spans="27:27" x14ac:dyDescent="0.3">
      <c r="AA831" s="204"/>
    </row>
    <row r="832" spans="27:27" x14ac:dyDescent="0.3">
      <c r="AA832" s="204"/>
    </row>
    <row r="833" spans="27:27" x14ac:dyDescent="0.3">
      <c r="AA833" s="204"/>
    </row>
    <row r="834" spans="27:27" x14ac:dyDescent="0.3">
      <c r="AA834" s="204"/>
    </row>
    <row r="835" spans="27:27" x14ac:dyDescent="0.3">
      <c r="AA835" s="204"/>
    </row>
    <row r="836" spans="27:27" x14ac:dyDescent="0.3">
      <c r="AA836" s="204"/>
    </row>
    <row r="837" spans="27:27" x14ac:dyDescent="0.3">
      <c r="AA837" s="204"/>
    </row>
    <row r="838" spans="27:27" x14ac:dyDescent="0.3">
      <c r="AA838" s="204"/>
    </row>
    <row r="839" spans="27:27" x14ac:dyDescent="0.3">
      <c r="AA839" s="204"/>
    </row>
    <row r="840" spans="27:27" x14ac:dyDescent="0.3">
      <c r="AA840" s="204"/>
    </row>
    <row r="841" spans="27:27" x14ac:dyDescent="0.3">
      <c r="AA841" s="204"/>
    </row>
    <row r="842" spans="27:27" x14ac:dyDescent="0.3">
      <c r="AA842" s="204"/>
    </row>
    <row r="843" spans="27:27" x14ac:dyDescent="0.3">
      <c r="AA843" s="204"/>
    </row>
    <row r="844" spans="27:27" x14ac:dyDescent="0.3">
      <c r="AA844" s="204"/>
    </row>
    <row r="845" spans="27:27" x14ac:dyDescent="0.3">
      <c r="AA845" s="204"/>
    </row>
    <row r="846" spans="27:27" x14ac:dyDescent="0.3">
      <c r="AA846" s="204"/>
    </row>
    <row r="847" spans="27:27" x14ac:dyDescent="0.3">
      <c r="AA847" s="204"/>
    </row>
    <row r="848" spans="27:27" x14ac:dyDescent="0.3">
      <c r="AA848" s="204"/>
    </row>
    <row r="849" spans="27:27" x14ac:dyDescent="0.3">
      <c r="AA849" s="204"/>
    </row>
    <row r="850" spans="27:27" x14ac:dyDescent="0.3">
      <c r="AA850" s="204"/>
    </row>
    <row r="851" spans="27:27" x14ac:dyDescent="0.3">
      <c r="AA851" s="204"/>
    </row>
    <row r="852" spans="27:27" x14ac:dyDescent="0.3">
      <c r="AA852" s="204"/>
    </row>
    <row r="853" spans="27:27" x14ac:dyDescent="0.3">
      <c r="AA853" s="204"/>
    </row>
    <row r="854" spans="27:27" x14ac:dyDescent="0.3">
      <c r="AA854" s="204"/>
    </row>
    <row r="855" spans="27:27" x14ac:dyDescent="0.3">
      <c r="AA855" s="204"/>
    </row>
    <row r="856" spans="27:27" x14ac:dyDescent="0.3">
      <c r="AA856" s="204"/>
    </row>
    <row r="857" spans="27:27" x14ac:dyDescent="0.3">
      <c r="AA857" s="204"/>
    </row>
    <row r="858" spans="27:27" x14ac:dyDescent="0.3">
      <c r="AA858" s="204"/>
    </row>
    <row r="859" spans="27:27" x14ac:dyDescent="0.3">
      <c r="AA859" s="204"/>
    </row>
    <row r="860" spans="27:27" x14ac:dyDescent="0.3">
      <c r="AA860" s="204"/>
    </row>
    <row r="861" spans="27:27" x14ac:dyDescent="0.3">
      <c r="AA861" s="204"/>
    </row>
    <row r="862" spans="27:27" x14ac:dyDescent="0.3">
      <c r="AA862" s="204"/>
    </row>
    <row r="863" spans="27:27" x14ac:dyDescent="0.3">
      <c r="AA863" s="204"/>
    </row>
    <row r="864" spans="27:27" x14ac:dyDescent="0.3">
      <c r="AA864" s="204"/>
    </row>
    <row r="865" spans="27:27" x14ac:dyDescent="0.3">
      <c r="AA865" s="204"/>
    </row>
    <row r="866" spans="27:27" x14ac:dyDescent="0.3">
      <c r="AA866" s="204"/>
    </row>
    <row r="867" spans="27:27" x14ac:dyDescent="0.3">
      <c r="AA867" s="204"/>
    </row>
    <row r="868" spans="27:27" x14ac:dyDescent="0.3">
      <c r="AA868" s="204"/>
    </row>
    <row r="869" spans="27:27" x14ac:dyDescent="0.3">
      <c r="AA869" s="204"/>
    </row>
    <row r="870" spans="27:27" x14ac:dyDescent="0.3">
      <c r="AA870" s="204"/>
    </row>
    <row r="871" spans="27:27" x14ac:dyDescent="0.3">
      <c r="AA871" s="204"/>
    </row>
    <row r="872" spans="27:27" x14ac:dyDescent="0.3">
      <c r="AA872" s="204"/>
    </row>
    <row r="873" spans="27:27" x14ac:dyDescent="0.3">
      <c r="AA873" s="204"/>
    </row>
    <row r="874" spans="27:27" x14ac:dyDescent="0.3">
      <c r="AA874" s="204"/>
    </row>
    <row r="875" spans="27:27" x14ac:dyDescent="0.3">
      <c r="AA875" s="204"/>
    </row>
    <row r="876" spans="27:27" x14ac:dyDescent="0.3">
      <c r="AA876" s="204"/>
    </row>
    <row r="877" spans="27:27" x14ac:dyDescent="0.3">
      <c r="AA877" s="204"/>
    </row>
    <row r="878" spans="27:27" x14ac:dyDescent="0.3">
      <c r="AA878" s="204"/>
    </row>
    <row r="879" spans="27:27" x14ac:dyDescent="0.3">
      <c r="AA879" s="204"/>
    </row>
    <row r="880" spans="27:27" x14ac:dyDescent="0.3">
      <c r="AA880" s="204"/>
    </row>
    <row r="881" spans="27:27" x14ac:dyDescent="0.3">
      <c r="AA881" s="204"/>
    </row>
    <row r="882" spans="27:27" x14ac:dyDescent="0.3">
      <c r="AA882" s="204"/>
    </row>
    <row r="883" spans="27:27" x14ac:dyDescent="0.3">
      <c r="AA883" s="204"/>
    </row>
    <row r="884" spans="27:27" x14ac:dyDescent="0.3">
      <c r="AA884" s="204"/>
    </row>
    <row r="885" spans="27:27" x14ac:dyDescent="0.3">
      <c r="AA885" s="204"/>
    </row>
    <row r="886" spans="27:27" x14ac:dyDescent="0.3">
      <c r="AA886" s="204"/>
    </row>
    <row r="887" spans="27:27" x14ac:dyDescent="0.3">
      <c r="AA887" s="204"/>
    </row>
    <row r="888" spans="27:27" x14ac:dyDescent="0.3">
      <c r="AA888" s="204"/>
    </row>
    <row r="889" spans="27:27" x14ac:dyDescent="0.3">
      <c r="AA889" s="204"/>
    </row>
    <row r="890" spans="27:27" x14ac:dyDescent="0.3">
      <c r="AA890" s="204"/>
    </row>
    <row r="891" spans="27:27" x14ac:dyDescent="0.3">
      <c r="AA891" s="204"/>
    </row>
    <row r="892" spans="27:27" x14ac:dyDescent="0.3">
      <c r="AA892" s="204"/>
    </row>
    <row r="893" spans="27:27" x14ac:dyDescent="0.3">
      <c r="AA893" s="204"/>
    </row>
    <row r="894" spans="27:27" x14ac:dyDescent="0.3">
      <c r="AA894" s="204"/>
    </row>
    <row r="895" spans="27:27" x14ac:dyDescent="0.3">
      <c r="AA895" s="204"/>
    </row>
    <row r="896" spans="27:27" x14ac:dyDescent="0.3">
      <c r="AA896" s="204"/>
    </row>
    <row r="897" spans="27:27" x14ac:dyDescent="0.3">
      <c r="AA897" s="204"/>
    </row>
    <row r="898" spans="27:27" x14ac:dyDescent="0.3">
      <c r="AA898" s="204"/>
    </row>
    <row r="899" spans="27:27" x14ac:dyDescent="0.3">
      <c r="AA899" s="204"/>
    </row>
    <row r="900" spans="27:27" x14ac:dyDescent="0.3">
      <c r="AA900" s="204"/>
    </row>
    <row r="901" spans="27:27" x14ac:dyDescent="0.3">
      <c r="AA901" s="204"/>
    </row>
    <row r="902" spans="27:27" x14ac:dyDescent="0.3">
      <c r="AA902" s="204"/>
    </row>
    <row r="903" spans="27:27" x14ac:dyDescent="0.3">
      <c r="AA903" s="204"/>
    </row>
    <row r="904" spans="27:27" x14ac:dyDescent="0.3">
      <c r="AA904" s="204"/>
    </row>
    <row r="905" spans="27:27" x14ac:dyDescent="0.3">
      <c r="AA905" s="204"/>
    </row>
    <row r="906" spans="27:27" x14ac:dyDescent="0.3">
      <c r="AA906" s="204"/>
    </row>
    <row r="907" spans="27:27" x14ac:dyDescent="0.3">
      <c r="AA907" s="204"/>
    </row>
    <row r="908" spans="27:27" x14ac:dyDescent="0.3">
      <c r="AA908" s="204"/>
    </row>
    <row r="909" spans="27:27" x14ac:dyDescent="0.3">
      <c r="AA909" s="204"/>
    </row>
    <row r="910" spans="27:27" x14ac:dyDescent="0.3">
      <c r="AA910" s="204"/>
    </row>
    <row r="911" spans="27:27" x14ac:dyDescent="0.3">
      <c r="AA911" s="204"/>
    </row>
    <row r="912" spans="27:27" x14ac:dyDescent="0.3">
      <c r="AA912" s="204"/>
    </row>
    <row r="913" spans="27:27" x14ac:dyDescent="0.3">
      <c r="AA913" s="204"/>
    </row>
    <row r="914" spans="27:27" x14ac:dyDescent="0.3">
      <c r="AA914" s="204"/>
    </row>
    <row r="915" spans="27:27" x14ac:dyDescent="0.3">
      <c r="AA915" s="204"/>
    </row>
    <row r="916" spans="27:27" x14ac:dyDescent="0.3">
      <c r="AA916" s="204"/>
    </row>
    <row r="917" spans="27:27" x14ac:dyDescent="0.3">
      <c r="AA917" s="204"/>
    </row>
    <row r="918" spans="27:27" x14ac:dyDescent="0.3">
      <c r="AA918" s="204"/>
    </row>
    <row r="919" spans="27:27" x14ac:dyDescent="0.3">
      <c r="AA919" s="204"/>
    </row>
    <row r="920" spans="27:27" x14ac:dyDescent="0.3">
      <c r="AA920" s="204"/>
    </row>
    <row r="921" spans="27:27" x14ac:dyDescent="0.3">
      <c r="AA921" s="204"/>
    </row>
    <row r="922" spans="27:27" x14ac:dyDescent="0.3">
      <c r="AA922" s="204"/>
    </row>
    <row r="923" spans="27:27" x14ac:dyDescent="0.3">
      <c r="AA923" s="204"/>
    </row>
    <row r="924" spans="27:27" x14ac:dyDescent="0.3">
      <c r="AA924" s="204"/>
    </row>
    <row r="925" spans="27:27" x14ac:dyDescent="0.3">
      <c r="AA925" s="204"/>
    </row>
    <row r="926" spans="27:27" x14ac:dyDescent="0.3">
      <c r="AA926" s="204"/>
    </row>
    <row r="927" spans="27:27" x14ac:dyDescent="0.3">
      <c r="AA927" s="204"/>
    </row>
    <row r="928" spans="27:27" x14ac:dyDescent="0.3">
      <c r="AA928" s="204"/>
    </row>
    <row r="929" spans="27:27" x14ac:dyDescent="0.3">
      <c r="AA929" s="204"/>
    </row>
    <row r="930" spans="27:27" x14ac:dyDescent="0.3">
      <c r="AA930" s="204"/>
    </row>
    <row r="931" spans="27:27" x14ac:dyDescent="0.3">
      <c r="AA931" s="204"/>
    </row>
    <row r="932" spans="27:27" x14ac:dyDescent="0.3">
      <c r="AA932" s="204"/>
    </row>
    <row r="933" spans="27:27" x14ac:dyDescent="0.3">
      <c r="AA933" s="204"/>
    </row>
    <row r="934" spans="27:27" x14ac:dyDescent="0.3">
      <c r="AA934" s="204"/>
    </row>
    <row r="935" spans="27:27" x14ac:dyDescent="0.3">
      <c r="AA935" s="204"/>
    </row>
    <row r="936" spans="27:27" x14ac:dyDescent="0.3">
      <c r="AA936" s="204"/>
    </row>
    <row r="937" spans="27:27" x14ac:dyDescent="0.3">
      <c r="AA937" s="204"/>
    </row>
    <row r="938" spans="27:27" x14ac:dyDescent="0.3">
      <c r="AA938" s="204"/>
    </row>
    <row r="939" spans="27:27" x14ac:dyDescent="0.3">
      <c r="AA939" s="204"/>
    </row>
    <row r="940" spans="27:27" x14ac:dyDescent="0.3">
      <c r="AA940" s="204"/>
    </row>
    <row r="941" spans="27:27" x14ac:dyDescent="0.3">
      <c r="AA941" s="204"/>
    </row>
    <row r="942" spans="27:27" x14ac:dyDescent="0.3">
      <c r="AA942" s="204"/>
    </row>
    <row r="943" spans="27:27" x14ac:dyDescent="0.3">
      <c r="AA943" s="204"/>
    </row>
    <row r="944" spans="27:27" x14ac:dyDescent="0.3">
      <c r="AA944" s="204"/>
    </row>
    <row r="945" spans="27:27" x14ac:dyDescent="0.3">
      <c r="AA945" s="204"/>
    </row>
    <row r="946" spans="27:27" x14ac:dyDescent="0.3">
      <c r="AA946" s="204"/>
    </row>
    <row r="947" spans="27:27" x14ac:dyDescent="0.3">
      <c r="AA947" s="204"/>
    </row>
    <row r="948" spans="27:27" x14ac:dyDescent="0.3">
      <c r="AA948" s="204"/>
    </row>
    <row r="949" spans="27:27" x14ac:dyDescent="0.3">
      <c r="AA949" s="204"/>
    </row>
    <row r="950" spans="27:27" x14ac:dyDescent="0.3">
      <c r="AA950" s="204"/>
    </row>
    <row r="951" spans="27:27" x14ac:dyDescent="0.3">
      <c r="AA951" s="204"/>
    </row>
    <row r="952" spans="27:27" x14ac:dyDescent="0.3">
      <c r="AA952" s="204"/>
    </row>
    <row r="953" spans="27:27" x14ac:dyDescent="0.3">
      <c r="AA953" s="204"/>
    </row>
    <row r="954" spans="27:27" x14ac:dyDescent="0.3">
      <c r="AA954" s="204"/>
    </row>
    <row r="955" spans="27:27" x14ac:dyDescent="0.3">
      <c r="AA955" s="204"/>
    </row>
    <row r="956" spans="27:27" x14ac:dyDescent="0.3">
      <c r="AA956" s="204"/>
    </row>
    <row r="957" spans="27:27" x14ac:dyDescent="0.3">
      <c r="AA957" s="204"/>
    </row>
    <row r="958" spans="27:27" x14ac:dyDescent="0.3">
      <c r="AA958" s="204"/>
    </row>
    <row r="959" spans="27:27" x14ac:dyDescent="0.3">
      <c r="AA959" s="204"/>
    </row>
    <row r="960" spans="27:27" x14ac:dyDescent="0.3">
      <c r="AA960" s="204"/>
    </row>
    <row r="961" spans="27:27" x14ac:dyDescent="0.3">
      <c r="AA961" s="204"/>
    </row>
    <row r="962" spans="27:27" x14ac:dyDescent="0.3">
      <c r="AA962" s="204"/>
    </row>
    <row r="963" spans="27:27" x14ac:dyDescent="0.3">
      <c r="AA963" s="204"/>
    </row>
    <row r="964" spans="27:27" x14ac:dyDescent="0.3">
      <c r="AA964" s="204"/>
    </row>
    <row r="965" spans="27:27" x14ac:dyDescent="0.3">
      <c r="AA965" s="204"/>
    </row>
    <row r="966" spans="27:27" x14ac:dyDescent="0.3">
      <c r="AA966" s="204"/>
    </row>
    <row r="967" spans="27:27" x14ac:dyDescent="0.3">
      <c r="AA967" s="204"/>
    </row>
    <row r="968" spans="27:27" x14ac:dyDescent="0.3">
      <c r="AA968" s="204"/>
    </row>
    <row r="969" spans="27:27" x14ac:dyDescent="0.3">
      <c r="AA969" s="204"/>
    </row>
    <row r="970" spans="27:27" x14ac:dyDescent="0.3">
      <c r="AA970" s="204"/>
    </row>
    <row r="971" spans="27:27" x14ac:dyDescent="0.3">
      <c r="AA971" s="204"/>
    </row>
    <row r="972" spans="27:27" x14ac:dyDescent="0.3">
      <c r="AA972" s="204"/>
    </row>
    <row r="973" spans="27:27" x14ac:dyDescent="0.3">
      <c r="AA973" s="204"/>
    </row>
    <row r="974" spans="27:27" x14ac:dyDescent="0.3">
      <c r="AA974" s="204"/>
    </row>
    <row r="975" spans="27:27" x14ac:dyDescent="0.3">
      <c r="AA975" s="204"/>
    </row>
    <row r="976" spans="27:27" x14ac:dyDescent="0.3">
      <c r="AA976" s="204"/>
    </row>
    <row r="977" spans="27:27" x14ac:dyDescent="0.3">
      <c r="AA977" s="204"/>
    </row>
    <row r="978" spans="27:27" x14ac:dyDescent="0.3">
      <c r="AA978" s="204"/>
    </row>
    <row r="979" spans="27:27" x14ac:dyDescent="0.3">
      <c r="AA979" s="204"/>
    </row>
    <row r="980" spans="27:27" x14ac:dyDescent="0.3">
      <c r="AA980" s="204"/>
    </row>
    <row r="981" spans="27:27" x14ac:dyDescent="0.3">
      <c r="AA981" s="204"/>
    </row>
    <row r="982" spans="27:27" x14ac:dyDescent="0.3">
      <c r="AA982" s="204"/>
    </row>
    <row r="983" spans="27:27" x14ac:dyDescent="0.3">
      <c r="AA983" s="204"/>
    </row>
    <row r="984" spans="27:27" x14ac:dyDescent="0.3">
      <c r="AA984" s="204"/>
    </row>
    <row r="985" spans="27:27" x14ac:dyDescent="0.3">
      <c r="AA985" s="204"/>
    </row>
    <row r="986" spans="27:27" x14ac:dyDescent="0.3">
      <c r="AA986" s="204"/>
    </row>
    <row r="987" spans="27:27" x14ac:dyDescent="0.3">
      <c r="AA987" s="204"/>
    </row>
    <row r="988" spans="27:27" x14ac:dyDescent="0.3">
      <c r="AA988" s="204"/>
    </row>
    <row r="989" spans="27:27" x14ac:dyDescent="0.3">
      <c r="AA989" s="204"/>
    </row>
    <row r="990" spans="27:27" x14ac:dyDescent="0.3">
      <c r="AA990" s="204"/>
    </row>
    <row r="991" spans="27:27" x14ac:dyDescent="0.3">
      <c r="AA991" s="204"/>
    </row>
    <row r="992" spans="27:27" x14ac:dyDescent="0.3">
      <c r="AA992" s="204"/>
    </row>
    <row r="993" spans="27:27" x14ac:dyDescent="0.3">
      <c r="AA993" s="204"/>
    </row>
    <row r="994" spans="27:27" x14ac:dyDescent="0.3">
      <c r="AA994" s="204"/>
    </row>
    <row r="995" spans="27:27" x14ac:dyDescent="0.3">
      <c r="AA995" s="204"/>
    </row>
    <row r="996" spans="27:27" x14ac:dyDescent="0.3">
      <c r="AA996" s="204"/>
    </row>
    <row r="997" spans="27:27" x14ac:dyDescent="0.3">
      <c r="AA997" s="204"/>
    </row>
    <row r="998" spans="27:27" x14ac:dyDescent="0.3">
      <c r="AA998" s="204"/>
    </row>
    <row r="999" spans="27:27" x14ac:dyDescent="0.3">
      <c r="AA999" s="204"/>
    </row>
    <row r="1000" spans="27:27" x14ac:dyDescent="0.3">
      <c r="AA1000" s="204"/>
    </row>
    <row r="1001" spans="27:27" x14ac:dyDescent="0.3">
      <c r="AA1001" s="204"/>
    </row>
    <row r="1002" spans="27:27" x14ac:dyDescent="0.3">
      <c r="AA1002" s="204"/>
    </row>
    <row r="1003" spans="27:27" x14ac:dyDescent="0.3">
      <c r="AA1003" s="204"/>
    </row>
    <row r="1004" spans="27:27" x14ac:dyDescent="0.3">
      <c r="AA1004" s="204"/>
    </row>
    <row r="1005" spans="27:27" x14ac:dyDescent="0.3">
      <c r="AA1005" s="204"/>
    </row>
    <row r="1006" spans="27:27" x14ac:dyDescent="0.3">
      <c r="AA1006" s="204"/>
    </row>
    <row r="1007" spans="27:27" x14ac:dyDescent="0.3">
      <c r="AA1007" s="204"/>
    </row>
    <row r="1008" spans="27:27" x14ac:dyDescent="0.3">
      <c r="AA1008" s="204"/>
    </row>
    <row r="1009" spans="27:27" x14ac:dyDescent="0.3">
      <c r="AA1009" s="204"/>
    </row>
    <row r="1010" spans="27:27" x14ac:dyDescent="0.3">
      <c r="AA1010" s="204"/>
    </row>
    <row r="1011" spans="27:27" x14ac:dyDescent="0.3">
      <c r="AA1011" s="204"/>
    </row>
    <row r="1012" spans="27:27" x14ac:dyDescent="0.3">
      <c r="AA1012" s="204"/>
    </row>
    <row r="1013" spans="27:27" x14ac:dyDescent="0.3">
      <c r="AA1013" s="204"/>
    </row>
    <row r="1014" spans="27:27" x14ac:dyDescent="0.3">
      <c r="AA1014" s="204"/>
    </row>
    <row r="1015" spans="27:27" x14ac:dyDescent="0.3">
      <c r="AA1015" s="204"/>
    </row>
    <row r="1016" spans="27:27" x14ac:dyDescent="0.3">
      <c r="AA1016" s="204"/>
    </row>
    <row r="1017" spans="27:27" x14ac:dyDescent="0.3">
      <c r="AA1017" s="204"/>
    </row>
    <row r="1018" spans="27:27" x14ac:dyDescent="0.3">
      <c r="AA1018" s="204"/>
    </row>
    <row r="1019" spans="27:27" x14ac:dyDescent="0.3">
      <c r="AA1019" s="204"/>
    </row>
    <row r="1020" spans="27:27" x14ac:dyDescent="0.3">
      <c r="AA1020" s="204"/>
    </row>
    <row r="1021" spans="27:27" x14ac:dyDescent="0.3">
      <c r="AA1021" s="204"/>
    </row>
    <row r="1022" spans="27:27" x14ac:dyDescent="0.3">
      <c r="AA1022" s="204"/>
    </row>
    <row r="1023" spans="27:27" x14ac:dyDescent="0.3">
      <c r="AA1023" s="204"/>
    </row>
    <row r="1024" spans="27:27" x14ac:dyDescent="0.3">
      <c r="AA1024" s="204"/>
    </row>
    <row r="1025" spans="27:27" x14ac:dyDescent="0.3">
      <c r="AA1025" s="204"/>
    </row>
    <row r="1026" spans="27:27" x14ac:dyDescent="0.3">
      <c r="AA1026" s="204"/>
    </row>
    <row r="1027" spans="27:27" x14ac:dyDescent="0.3">
      <c r="AA1027" s="204"/>
    </row>
    <row r="1028" spans="27:27" x14ac:dyDescent="0.3">
      <c r="AA1028" s="204"/>
    </row>
    <row r="1029" spans="27:27" x14ac:dyDescent="0.3">
      <c r="AA1029" s="204"/>
    </row>
    <row r="1030" spans="27:27" x14ac:dyDescent="0.3">
      <c r="AA1030" s="204"/>
    </row>
    <row r="1031" spans="27:27" x14ac:dyDescent="0.3">
      <c r="AA1031" s="204"/>
    </row>
    <row r="1032" spans="27:27" x14ac:dyDescent="0.3">
      <c r="AA1032" s="204"/>
    </row>
    <row r="1033" spans="27:27" x14ac:dyDescent="0.3">
      <c r="AA1033" s="204"/>
    </row>
    <row r="1034" spans="27:27" x14ac:dyDescent="0.3">
      <c r="AA1034" s="204"/>
    </row>
    <row r="1035" spans="27:27" x14ac:dyDescent="0.3">
      <c r="AA1035" s="204"/>
    </row>
    <row r="1036" spans="27:27" x14ac:dyDescent="0.3">
      <c r="AA1036" s="204"/>
    </row>
    <row r="1037" spans="27:27" x14ac:dyDescent="0.3">
      <c r="AA1037" s="204"/>
    </row>
    <row r="1038" spans="27:27" x14ac:dyDescent="0.3">
      <c r="AA1038" s="204"/>
    </row>
    <row r="1039" spans="27:27" x14ac:dyDescent="0.3">
      <c r="AA1039" s="204"/>
    </row>
    <row r="1040" spans="27:27" x14ac:dyDescent="0.3">
      <c r="AA1040" s="204"/>
    </row>
    <row r="1041" spans="27:27" x14ac:dyDescent="0.3">
      <c r="AA1041" s="204"/>
    </row>
    <row r="1042" spans="27:27" x14ac:dyDescent="0.3">
      <c r="AA1042" s="204"/>
    </row>
    <row r="1043" spans="27:27" x14ac:dyDescent="0.3">
      <c r="AA1043" s="204"/>
    </row>
    <row r="1044" spans="27:27" x14ac:dyDescent="0.3">
      <c r="AA1044" s="204"/>
    </row>
    <row r="1045" spans="27:27" x14ac:dyDescent="0.3">
      <c r="AA1045" s="204"/>
    </row>
    <row r="1046" spans="27:27" x14ac:dyDescent="0.3">
      <c r="AA1046" s="204"/>
    </row>
    <row r="1047" spans="27:27" x14ac:dyDescent="0.3">
      <c r="AA1047" s="204"/>
    </row>
    <row r="1048" spans="27:27" x14ac:dyDescent="0.3">
      <c r="AA1048" s="204"/>
    </row>
    <row r="1049" spans="27:27" x14ac:dyDescent="0.3">
      <c r="AA1049" s="204"/>
    </row>
    <row r="1050" spans="27:27" x14ac:dyDescent="0.3">
      <c r="AA1050" s="204"/>
    </row>
    <row r="1051" spans="27:27" x14ac:dyDescent="0.3">
      <c r="AA1051" s="204"/>
    </row>
    <row r="1052" spans="27:27" x14ac:dyDescent="0.3">
      <c r="AA1052" s="204"/>
    </row>
    <row r="1053" spans="27:27" x14ac:dyDescent="0.3">
      <c r="AA1053" s="204"/>
    </row>
    <row r="1054" spans="27:27" x14ac:dyDescent="0.3">
      <c r="AA1054" s="204"/>
    </row>
    <row r="1055" spans="27:27" x14ac:dyDescent="0.3">
      <c r="AA1055" s="204"/>
    </row>
    <row r="1056" spans="27:27" x14ac:dyDescent="0.3">
      <c r="AA1056" s="204"/>
    </row>
    <row r="1057" spans="27:27" x14ac:dyDescent="0.3">
      <c r="AA1057" s="204"/>
    </row>
    <row r="1058" spans="27:27" x14ac:dyDescent="0.3">
      <c r="AA1058" s="204"/>
    </row>
    <row r="1059" spans="27:27" x14ac:dyDescent="0.3">
      <c r="AA1059" s="204"/>
    </row>
    <row r="1060" spans="27:27" x14ac:dyDescent="0.3">
      <c r="AA1060" s="204"/>
    </row>
    <row r="1061" spans="27:27" x14ac:dyDescent="0.3">
      <c r="AA1061" s="204"/>
    </row>
    <row r="1062" spans="27:27" x14ac:dyDescent="0.3">
      <c r="AA1062" s="204"/>
    </row>
    <row r="1063" spans="27:27" x14ac:dyDescent="0.3">
      <c r="AA1063" s="204"/>
    </row>
    <row r="1064" spans="27:27" x14ac:dyDescent="0.3">
      <c r="AA1064" s="204"/>
    </row>
    <row r="1065" spans="27:27" x14ac:dyDescent="0.3">
      <c r="AA1065" s="204"/>
    </row>
    <row r="1066" spans="27:27" x14ac:dyDescent="0.3">
      <c r="AA1066" s="204"/>
    </row>
    <row r="1067" spans="27:27" x14ac:dyDescent="0.3">
      <c r="AA1067" s="204"/>
    </row>
    <row r="1068" spans="27:27" x14ac:dyDescent="0.3">
      <c r="AA1068" s="204"/>
    </row>
    <row r="1069" spans="27:27" x14ac:dyDescent="0.3">
      <c r="AA1069" s="204"/>
    </row>
    <row r="1070" spans="27:27" x14ac:dyDescent="0.3">
      <c r="AA1070" s="204"/>
    </row>
    <row r="1071" spans="27:27" x14ac:dyDescent="0.3">
      <c r="AA1071" s="204"/>
    </row>
    <row r="1072" spans="27:27" x14ac:dyDescent="0.3">
      <c r="AA1072" s="204"/>
    </row>
    <row r="1073" spans="27:27" x14ac:dyDescent="0.3">
      <c r="AA1073" s="204"/>
    </row>
    <row r="1074" spans="27:27" x14ac:dyDescent="0.3">
      <c r="AA1074" s="204"/>
    </row>
    <row r="1075" spans="27:27" x14ac:dyDescent="0.3">
      <c r="AA1075" s="204"/>
    </row>
    <row r="1076" spans="27:27" x14ac:dyDescent="0.3">
      <c r="AA1076" s="204"/>
    </row>
    <row r="1077" spans="27:27" x14ac:dyDescent="0.3">
      <c r="AA1077" s="204"/>
    </row>
    <row r="1078" spans="27:27" x14ac:dyDescent="0.3">
      <c r="AA1078" s="204"/>
    </row>
    <row r="1079" spans="27:27" x14ac:dyDescent="0.3">
      <c r="AA1079" s="204"/>
    </row>
    <row r="1080" spans="27:27" x14ac:dyDescent="0.3">
      <c r="AA1080" s="204"/>
    </row>
    <row r="1081" spans="27:27" x14ac:dyDescent="0.3">
      <c r="AA1081" s="204"/>
    </row>
    <row r="1082" spans="27:27" x14ac:dyDescent="0.3">
      <c r="AA1082" s="204"/>
    </row>
    <row r="1083" spans="27:27" x14ac:dyDescent="0.3">
      <c r="AA1083" s="204"/>
    </row>
    <row r="1084" spans="27:27" x14ac:dyDescent="0.3">
      <c r="AA1084" s="204"/>
    </row>
    <row r="1085" spans="27:27" x14ac:dyDescent="0.3">
      <c r="AA1085" s="204"/>
    </row>
    <row r="1086" spans="27:27" x14ac:dyDescent="0.3">
      <c r="AA1086" s="204"/>
    </row>
    <row r="1087" spans="27:27" x14ac:dyDescent="0.3">
      <c r="AA1087" s="204"/>
    </row>
    <row r="1088" spans="27:27" x14ac:dyDescent="0.3">
      <c r="AA1088" s="204"/>
    </row>
    <row r="1089" spans="27:27" x14ac:dyDescent="0.3">
      <c r="AA1089" s="204"/>
    </row>
    <row r="1090" spans="27:27" x14ac:dyDescent="0.3">
      <c r="AA1090" s="204"/>
    </row>
    <row r="1091" spans="27:27" x14ac:dyDescent="0.3">
      <c r="AA1091" s="204"/>
    </row>
    <row r="1092" spans="27:27" x14ac:dyDescent="0.3">
      <c r="AA1092" s="204"/>
    </row>
    <row r="1093" spans="27:27" x14ac:dyDescent="0.3">
      <c r="AA1093" s="204"/>
    </row>
    <row r="1094" spans="27:27" x14ac:dyDescent="0.3">
      <c r="AA1094" s="204"/>
    </row>
    <row r="1095" spans="27:27" x14ac:dyDescent="0.3">
      <c r="AA1095" s="204"/>
    </row>
    <row r="1096" spans="27:27" x14ac:dyDescent="0.3">
      <c r="AA1096" s="204"/>
    </row>
    <row r="1097" spans="27:27" x14ac:dyDescent="0.3">
      <c r="AA1097" s="204"/>
    </row>
    <row r="1098" spans="27:27" x14ac:dyDescent="0.3">
      <c r="AA1098" s="204"/>
    </row>
    <row r="1099" spans="27:27" x14ac:dyDescent="0.3">
      <c r="AA1099" s="204"/>
    </row>
    <row r="1100" spans="27:27" x14ac:dyDescent="0.3">
      <c r="AA1100" s="204"/>
    </row>
    <row r="1101" spans="27:27" x14ac:dyDescent="0.3">
      <c r="AA1101" s="204"/>
    </row>
    <row r="1102" spans="27:27" x14ac:dyDescent="0.3">
      <c r="AA1102" s="204"/>
    </row>
    <row r="1103" spans="27:27" x14ac:dyDescent="0.3">
      <c r="AA1103" s="204"/>
    </row>
    <row r="1104" spans="27:27" x14ac:dyDescent="0.3">
      <c r="AA1104" s="204"/>
    </row>
    <row r="1105" spans="27:27" x14ac:dyDescent="0.3">
      <c r="AA1105" s="204"/>
    </row>
    <row r="1106" spans="27:27" x14ac:dyDescent="0.3">
      <c r="AA1106" s="204"/>
    </row>
    <row r="1107" spans="27:27" x14ac:dyDescent="0.3">
      <c r="AA1107" s="204"/>
    </row>
    <row r="1108" spans="27:27" x14ac:dyDescent="0.3">
      <c r="AA1108" s="204"/>
    </row>
    <row r="1109" spans="27:27" x14ac:dyDescent="0.3">
      <c r="AA1109" s="204"/>
    </row>
    <row r="1110" spans="27:27" x14ac:dyDescent="0.3">
      <c r="AA1110" s="204"/>
    </row>
    <row r="1111" spans="27:27" x14ac:dyDescent="0.3">
      <c r="AA1111" s="204"/>
    </row>
    <row r="1112" spans="27:27" x14ac:dyDescent="0.3">
      <c r="AA1112" s="204"/>
    </row>
    <row r="1113" spans="27:27" x14ac:dyDescent="0.3">
      <c r="AA1113" s="204"/>
    </row>
    <row r="1114" spans="27:27" x14ac:dyDescent="0.3">
      <c r="AA1114" s="204"/>
    </row>
    <row r="1115" spans="27:27" x14ac:dyDescent="0.3">
      <c r="AA1115" s="204"/>
    </row>
    <row r="1116" spans="27:27" x14ac:dyDescent="0.3">
      <c r="AA1116" s="204"/>
    </row>
    <row r="1117" spans="27:27" x14ac:dyDescent="0.3">
      <c r="AA1117" s="204"/>
    </row>
    <row r="1118" spans="27:27" x14ac:dyDescent="0.3">
      <c r="AA1118" s="204"/>
    </row>
    <row r="1119" spans="27:27" x14ac:dyDescent="0.3">
      <c r="AA1119" s="204"/>
    </row>
    <row r="1120" spans="27:27" x14ac:dyDescent="0.3">
      <c r="AA1120" s="204"/>
    </row>
    <row r="1121" spans="27:27" x14ac:dyDescent="0.3">
      <c r="AA1121" s="204"/>
    </row>
    <row r="1122" spans="27:27" x14ac:dyDescent="0.3">
      <c r="AA1122" s="204"/>
    </row>
    <row r="1123" spans="27:27" x14ac:dyDescent="0.3">
      <c r="AA1123" s="204"/>
    </row>
    <row r="1124" spans="27:27" x14ac:dyDescent="0.3">
      <c r="AA1124" s="204"/>
    </row>
    <row r="1125" spans="27:27" x14ac:dyDescent="0.3">
      <c r="AA1125" s="204"/>
    </row>
    <row r="1126" spans="27:27" x14ac:dyDescent="0.3">
      <c r="AA1126" s="204"/>
    </row>
    <row r="1127" spans="27:27" x14ac:dyDescent="0.3">
      <c r="AA1127" s="204"/>
    </row>
    <row r="1128" spans="27:27" x14ac:dyDescent="0.3">
      <c r="AA1128" s="204"/>
    </row>
    <row r="1129" spans="27:27" x14ac:dyDescent="0.3">
      <c r="AA1129" s="204"/>
    </row>
    <row r="1130" spans="27:27" x14ac:dyDescent="0.3">
      <c r="AA1130" s="204"/>
    </row>
    <row r="1131" spans="27:27" x14ac:dyDescent="0.3">
      <c r="AA1131" s="204"/>
    </row>
    <row r="1132" spans="27:27" x14ac:dyDescent="0.3">
      <c r="AA1132" s="204"/>
    </row>
    <row r="1133" spans="27:27" x14ac:dyDescent="0.3">
      <c r="AA1133" s="204"/>
    </row>
    <row r="1134" spans="27:27" x14ac:dyDescent="0.3">
      <c r="AA1134" s="204"/>
    </row>
    <row r="1135" spans="27:27" x14ac:dyDescent="0.3">
      <c r="AA1135" s="204"/>
    </row>
    <row r="1136" spans="27:27" x14ac:dyDescent="0.3">
      <c r="AA1136" s="204"/>
    </row>
    <row r="1137" spans="27:27" x14ac:dyDescent="0.3">
      <c r="AA1137" s="204"/>
    </row>
    <row r="1138" spans="27:27" x14ac:dyDescent="0.3">
      <c r="AA1138" s="204"/>
    </row>
    <row r="1139" spans="27:27" x14ac:dyDescent="0.3">
      <c r="AA1139" s="204"/>
    </row>
    <row r="1140" spans="27:27" x14ac:dyDescent="0.3">
      <c r="AA1140" s="204"/>
    </row>
    <row r="1141" spans="27:27" x14ac:dyDescent="0.3">
      <c r="AA1141" s="204"/>
    </row>
    <row r="1142" spans="27:27" x14ac:dyDescent="0.3">
      <c r="AA1142" s="204"/>
    </row>
    <row r="1143" spans="27:27" x14ac:dyDescent="0.3">
      <c r="AA1143" s="204"/>
    </row>
    <row r="1144" spans="27:27" x14ac:dyDescent="0.3">
      <c r="AA1144" s="204"/>
    </row>
    <row r="1145" spans="27:27" x14ac:dyDescent="0.3">
      <c r="AA1145" s="204"/>
    </row>
    <row r="1146" spans="27:27" x14ac:dyDescent="0.3">
      <c r="AA1146" s="204"/>
    </row>
    <row r="1147" spans="27:27" x14ac:dyDescent="0.3">
      <c r="AA1147" s="204"/>
    </row>
    <row r="1148" spans="27:27" x14ac:dyDescent="0.3">
      <c r="AA1148" s="204"/>
    </row>
    <row r="1149" spans="27:27" x14ac:dyDescent="0.3">
      <c r="AA1149" s="204"/>
    </row>
    <row r="1150" spans="27:27" x14ac:dyDescent="0.3">
      <c r="AA1150" s="204"/>
    </row>
    <row r="1151" spans="27:27" x14ac:dyDescent="0.3">
      <c r="AA1151" s="204"/>
    </row>
    <row r="1152" spans="27:27" x14ac:dyDescent="0.3">
      <c r="AA1152" s="204"/>
    </row>
    <row r="1153" spans="27:27" x14ac:dyDescent="0.3">
      <c r="AA1153" s="204"/>
    </row>
    <row r="1154" spans="27:27" x14ac:dyDescent="0.3">
      <c r="AA1154" s="204"/>
    </row>
    <row r="1155" spans="27:27" x14ac:dyDescent="0.3">
      <c r="AA1155" s="204"/>
    </row>
    <row r="1156" spans="27:27" x14ac:dyDescent="0.3">
      <c r="AA1156" s="204"/>
    </row>
    <row r="1157" spans="27:27" x14ac:dyDescent="0.3">
      <c r="AA1157" s="204"/>
    </row>
    <row r="1158" spans="27:27" x14ac:dyDescent="0.3">
      <c r="AA1158" s="204"/>
    </row>
    <row r="1159" spans="27:27" x14ac:dyDescent="0.3">
      <c r="AA1159" s="204"/>
    </row>
    <row r="1160" spans="27:27" x14ac:dyDescent="0.3">
      <c r="AA1160" s="204"/>
    </row>
    <row r="1161" spans="27:27" x14ac:dyDescent="0.3">
      <c r="AA1161" s="204"/>
    </row>
    <row r="1162" spans="27:27" x14ac:dyDescent="0.3">
      <c r="AA1162" s="204"/>
    </row>
    <row r="1163" spans="27:27" x14ac:dyDescent="0.3">
      <c r="AA1163" s="204"/>
    </row>
    <row r="1164" spans="27:27" x14ac:dyDescent="0.3">
      <c r="AA1164" s="204"/>
    </row>
    <row r="1165" spans="27:27" x14ac:dyDescent="0.3">
      <c r="AA1165" s="204"/>
    </row>
    <row r="1166" spans="27:27" x14ac:dyDescent="0.3">
      <c r="AA1166" s="204"/>
    </row>
    <row r="1167" spans="27:27" x14ac:dyDescent="0.3">
      <c r="AA1167" s="204"/>
    </row>
    <row r="1168" spans="27:27" x14ac:dyDescent="0.3">
      <c r="AA1168" s="204"/>
    </row>
    <row r="1169" spans="27:27" x14ac:dyDescent="0.3">
      <c r="AA1169" s="204"/>
    </row>
    <row r="1170" spans="27:27" x14ac:dyDescent="0.3">
      <c r="AA1170" s="204"/>
    </row>
    <row r="1171" spans="27:27" x14ac:dyDescent="0.3">
      <c r="AA1171" s="204"/>
    </row>
    <row r="1172" spans="27:27" x14ac:dyDescent="0.3">
      <c r="AA1172" s="204"/>
    </row>
    <row r="1173" spans="27:27" x14ac:dyDescent="0.3">
      <c r="AA1173" s="204"/>
    </row>
    <row r="1174" spans="27:27" x14ac:dyDescent="0.3">
      <c r="AA1174" s="204"/>
    </row>
    <row r="1175" spans="27:27" x14ac:dyDescent="0.3">
      <c r="AA1175" s="204"/>
    </row>
    <row r="1176" spans="27:27" x14ac:dyDescent="0.3">
      <c r="AA1176" s="204"/>
    </row>
    <row r="1177" spans="27:27" x14ac:dyDescent="0.3">
      <c r="AA1177" s="204"/>
    </row>
    <row r="1178" spans="27:27" x14ac:dyDescent="0.3">
      <c r="AA1178" s="204"/>
    </row>
    <row r="1179" spans="27:27" x14ac:dyDescent="0.3">
      <c r="AA1179" s="204"/>
    </row>
    <row r="1180" spans="27:27" x14ac:dyDescent="0.3">
      <c r="AA1180" s="204"/>
    </row>
    <row r="1181" spans="27:27" x14ac:dyDescent="0.3">
      <c r="AA1181" s="204"/>
    </row>
    <row r="1182" spans="27:27" x14ac:dyDescent="0.3">
      <c r="AA1182" s="204"/>
    </row>
    <row r="1183" spans="27:27" x14ac:dyDescent="0.3">
      <c r="AA1183" s="204"/>
    </row>
    <row r="1184" spans="27:27" x14ac:dyDescent="0.3">
      <c r="AA1184" s="204"/>
    </row>
    <row r="1185" spans="27:27" x14ac:dyDescent="0.3">
      <c r="AA1185" s="204"/>
    </row>
    <row r="1186" spans="27:27" x14ac:dyDescent="0.3">
      <c r="AA1186" s="204"/>
    </row>
    <row r="1187" spans="27:27" x14ac:dyDescent="0.3">
      <c r="AA1187" s="204"/>
    </row>
    <row r="1188" spans="27:27" x14ac:dyDescent="0.3">
      <c r="AA1188" s="204"/>
    </row>
    <row r="1189" spans="27:27" x14ac:dyDescent="0.3">
      <c r="AA1189" s="204"/>
    </row>
    <row r="1190" spans="27:27" x14ac:dyDescent="0.3">
      <c r="AA1190" s="204"/>
    </row>
    <row r="1191" spans="27:27" x14ac:dyDescent="0.3">
      <c r="AA1191" s="204"/>
    </row>
    <row r="1192" spans="27:27" x14ac:dyDescent="0.3">
      <c r="AA1192" s="204"/>
    </row>
    <row r="1193" spans="27:27" x14ac:dyDescent="0.3">
      <c r="AA1193" s="204"/>
    </row>
    <row r="1194" spans="27:27" x14ac:dyDescent="0.3">
      <c r="AA1194" s="204"/>
    </row>
    <row r="1195" spans="27:27" x14ac:dyDescent="0.3">
      <c r="AA1195" s="204"/>
    </row>
    <row r="1196" spans="27:27" x14ac:dyDescent="0.3">
      <c r="AA1196" s="204"/>
    </row>
    <row r="1197" spans="27:27" x14ac:dyDescent="0.3">
      <c r="AA1197" s="204"/>
    </row>
    <row r="1198" spans="27:27" x14ac:dyDescent="0.3">
      <c r="AA1198" s="204"/>
    </row>
    <row r="1199" spans="27:27" x14ac:dyDescent="0.3">
      <c r="AA1199" s="204"/>
    </row>
    <row r="1200" spans="27:27" x14ac:dyDescent="0.3">
      <c r="AA1200" s="204"/>
    </row>
    <row r="1201" spans="27:27" x14ac:dyDescent="0.3">
      <c r="AA1201" s="204"/>
    </row>
    <row r="1202" spans="27:27" x14ac:dyDescent="0.3">
      <c r="AA1202" s="204"/>
    </row>
    <row r="1203" spans="27:27" x14ac:dyDescent="0.3">
      <c r="AA1203" s="204"/>
    </row>
    <row r="1204" spans="27:27" x14ac:dyDescent="0.3">
      <c r="AA1204" s="204"/>
    </row>
    <row r="1205" spans="27:27" x14ac:dyDescent="0.3">
      <c r="AA1205" s="204"/>
    </row>
    <row r="1206" spans="27:27" x14ac:dyDescent="0.3">
      <c r="AA1206" s="204"/>
    </row>
    <row r="1207" spans="27:27" x14ac:dyDescent="0.3">
      <c r="AA1207" s="204"/>
    </row>
    <row r="1208" spans="27:27" x14ac:dyDescent="0.3">
      <c r="AA1208" s="204"/>
    </row>
    <row r="1209" spans="27:27" x14ac:dyDescent="0.3">
      <c r="AA1209" s="204"/>
    </row>
    <row r="1210" spans="27:27" x14ac:dyDescent="0.3">
      <c r="AA1210" s="204"/>
    </row>
    <row r="1211" spans="27:27" x14ac:dyDescent="0.3">
      <c r="AA1211" s="204"/>
    </row>
    <row r="1212" spans="27:27" x14ac:dyDescent="0.3">
      <c r="AA1212" s="204"/>
    </row>
    <row r="1213" spans="27:27" x14ac:dyDescent="0.3">
      <c r="AA1213" s="204"/>
    </row>
    <row r="1214" spans="27:27" x14ac:dyDescent="0.3">
      <c r="AA1214" s="204"/>
    </row>
    <row r="1215" spans="27:27" x14ac:dyDescent="0.3">
      <c r="AA1215" s="204"/>
    </row>
    <row r="1216" spans="27:27" x14ac:dyDescent="0.3">
      <c r="AA1216" s="204"/>
    </row>
    <row r="1217" spans="27:27" x14ac:dyDescent="0.3">
      <c r="AA1217" s="204"/>
    </row>
    <row r="1218" spans="27:27" x14ac:dyDescent="0.3">
      <c r="AA1218" s="204"/>
    </row>
    <row r="1219" spans="27:27" x14ac:dyDescent="0.3">
      <c r="AA1219" s="204"/>
    </row>
    <row r="1220" spans="27:27" x14ac:dyDescent="0.3">
      <c r="AA1220" s="204"/>
    </row>
    <row r="1221" spans="27:27" x14ac:dyDescent="0.3">
      <c r="AA1221" s="204"/>
    </row>
    <row r="1222" spans="27:27" x14ac:dyDescent="0.3">
      <c r="AA1222" s="204"/>
    </row>
    <row r="1223" spans="27:27" x14ac:dyDescent="0.3">
      <c r="AA1223" s="204"/>
    </row>
    <row r="1224" spans="27:27" x14ac:dyDescent="0.3">
      <c r="AA1224" s="204"/>
    </row>
    <row r="1225" spans="27:27" x14ac:dyDescent="0.3">
      <c r="AA1225" s="204"/>
    </row>
    <row r="1226" spans="27:27" x14ac:dyDescent="0.3">
      <c r="AA1226" s="204"/>
    </row>
    <row r="1227" spans="27:27" x14ac:dyDescent="0.3">
      <c r="AA1227" s="204"/>
    </row>
    <row r="1228" spans="27:27" x14ac:dyDescent="0.3">
      <c r="AA1228" s="204"/>
    </row>
    <row r="1229" spans="27:27" x14ac:dyDescent="0.3">
      <c r="AA1229" s="204"/>
    </row>
    <row r="1230" spans="27:27" x14ac:dyDescent="0.3">
      <c r="AA1230" s="204"/>
    </row>
    <row r="1231" spans="27:27" x14ac:dyDescent="0.3">
      <c r="AA1231" s="204"/>
    </row>
    <row r="1232" spans="27:27" x14ac:dyDescent="0.3">
      <c r="AA1232" s="204"/>
    </row>
    <row r="1233" spans="27:27" x14ac:dyDescent="0.3">
      <c r="AA1233" s="204"/>
    </row>
    <row r="1234" spans="27:27" x14ac:dyDescent="0.3">
      <c r="AA1234" s="204"/>
    </row>
    <row r="1235" spans="27:27" x14ac:dyDescent="0.3">
      <c r="AA1235" s="204"/>
    </row>
    <row r="1236" spans="27:27" x14ac:dyDescent="0.3">
      <c r="AA1236" s="204"/>
    </row>
    <row r="1237" spans="27:27" x14ac:dyDescent="0.3">
      <c r="AA1237" s="204"/>
    </row>
    <row r="1238" spans="27:27" x14ac:dyDescent="0.3">
      <c r="AA1238" s="204"/>
    </row>
    <row r="1239" spans="27:27" x14ac:dyDescent="0.3">
      <c r="AA1239" s="204"/>
    </row>
    <row r="1240" spans="27:27" x14ac:dyDescent="0.3">
      <c r="AA1240" s="204"/>
    </row>
    <row r="1241" spans="27:27" x14ac:dyDescent="0.3">
      <c r="AA1241" s="204"/>
    </row>
    <row r="1242" spans="27:27" x14ac:dyDescent="0.3">
      <c r="AA1242" s="204"/>
    </row>
    <row r="1243" spans="27:27" x14ac:dyDescent="0.3">
      <c r="AA1243" s="204"/>
    </row>
    <row r="1244" spans="27:27" x14ac:dyDescent="0.3">
      <c r="AA1244" s="204"/>
    </row>
    <row r="1245" spans="27:27" x14ac:dyDescent="0.3">
      <c r="AA1245" s="204"/>
    </row>
    <row r="1246" spans="27:27" x14ac:dyDescent="0.3">
      <c r="AA1246" s="204"/>
    </row>
    <row r="1247" spans="27:27" x14ac:dyDescent="0.3">
      <c r="AA1247" s="204"/>
    </row>
    <row r="1248" spans="27:27" x14ac:dyDescent="0.3">
      <c r="AA1248" s="204"/>
    </row>
    <row r="1249" spans="27:27" x14ac:dyDescent="0.3">
      <c r="AA1249" s="204"/>
    </row>
    <row r="1250" spans="27:27" x14ac:dyDescent="0.3">
      <c r="AA1250" s="204"/>
    </row>
    <row r="1251" spans="27:27" x14ac:dyDescent="0.3">
      <c r="AA1251" s="204"/>
    </row>
    <row r="1252" spans="27:27" x14ac:dyDescent="0.3">
      <c r="AA1252" s="204"/>
    </row>
    <row r="1253" spans="27:27" x14ac:dyDescent="0.3">
      <c r="AA1253" s="204"/>
    </row>
    <row r="1254" spans="27:27" x14ac:dyDescent="0.3">
      <c r="AA1254" s="204"/>
    </row>
    <row r="1255" spans="27:27" x14ac:dyDescent="0.3">
      <c r="AA1255" s="204"/>
    </row>
    <row r="1256" spans="27:27" x14ac:dyDescent="0.3">
      <c r="AA1256" s="204"/>
    </row>
    <row r="1257" spans="27:27" x14ac:dyDescent="0.3">
      <c r="AA1257" s="204"/>
    </row>
    <row r="1258" spans="27:27" x14ac:dyDescent="0.3">
      <c r="AA1258" s="204"/>
    </row>
    <row r="1259" spans="27:27" x14ac:dyDescent="0.3">
      <c r="AA1259" s="204"/>
    </row>
    <row r="1260" spans="27:27" x14ac:dyDescent="0.3">
      <c r="AA1260" s="204"/>
    </row>
    <row r="1261" spans="27:27" x14ac:dyDescent="0.3">
      <c r="AA1261" s="204"/>
    </row>
    <row r="1262" spans="27:27" x14ac:dyDescent="0.3">
      <c r="AA1262" s="204"/>
    </row>
    <row r="1263" spans="27:27" x14ac:dyDescent="0.3">
      <c r="AA1263" s="204"/>
    </row>
    <row r="1264" spans="27:27" x14ac:dyDescent="0.3">
      <c r="AA1264" s="204"/>
    </row>
    <row r="1265" spans="27:27" x14ac:dyDescent="0.3">
      <c r="AA1265" s="204"/>
    </row>
    <row r="1266" spans="27:27" x14ac:dyDescent="0.3">
      <c r="AA1266" s="204"/>
    </row>
    <row r="1267" spans="27:27" x14ac:dyDescent="0.3">
      <c r="AA1267" s="204"/>
    </row>
    <row r="1268" spans="27:27" x14ac:dyDescent="0.3">
      <c r="AA1268" s="204"/>
    </row>
    <row r="1269" spans="27:27" x14ac:dyDescent="0.3">
      <c r="AA1269" s="204"/>
    </row>
    <row r="1270" spans="27:27" x14ac:dyDescent="0.3">
      <c r="AA1270" s="204"/>
    </row>
    <row r="1271" spans="27:27" x14ac:dyDescent="0.3">
      <c r="AA1271" s="204"/>
    </row>
    <row r="1272" spans="27:27" x14ac:dyDescent="0.3">
      <c r="AA1272" s="204"/>
    </row>
    <row r="1273" spans="27:27" x14ac:dyDescent="0.3">
      <c r="AA1273" s="204"/>
    </row>
    <row r="1274" spans="27:27" x14ac:dyDescent="0.3">
      <c r="AA1274" s="204"/>
    </row>
    <row r="1275" spans="27:27" x14ac:dyDescent="0.3">
      <c r="AA1275" s="204"/>
    </row>
    <row r="1276" spans="27:27" x14ac:dyDescent="0.3">
      <c r="AA1276" s="204"/>
    </row>
    <row r="1277" spans="27:27" x14ac:dyDescent="0.3">
      <c r="AA1277" s="204"/>
    </row>
    <row r="1278" spans="27:27" x14ac:dyDescent="0.3">
      <c r="AA1278" s="204"/>
    </row>
    <row r="1279" spans="27:27" x14ac:dyDescent="0.3">
      <c r="AA1279" s="204"/>
    </row>
    <row r="1280" spans="27:27" x14ac:dyDescent="0.3">
      <c r="AA1280" s="204"/>
    </row>
    <row r="1281" spans="27:27" x14ac:dyDescent="0.3">
      <c r="AA1281" s="204"/>
    </row>
    <row r="1282" spans="27:27" x14ac:dyDescent="0.3">
      <c r="AA1282" s="204"/>
    </row>
    <row r="1283" spans="27:27" x14ac:dyDescent="0.3">
      <c r="AA1283" s="204"/>
    </row>
    <row r="1284" spans="27:27" x14ac:dyDescent="0.3">
      <c r="AA1284" s="204"/>
    </row>
    <row r="1285" spans="27:27" x14ac:dyDescent="0.3">
      <c r="AA1285" s="204"/>
    </row>
    <row r="1286" spans="27:27" x14ac:dyDescent="0.3">
      <c r="AA1286" s="204"/>
    </row>
    <row r="1287" spans="27:27" x14ac:dyDescent="0.3">
      <c r="AA1287" s="204"/>
    </row>
    <row r="1288" spans="27:27" x14ac:dyDescent="0.3">
      <c r="AA1288" s="204"/>
    </row>
    <row r="1289" spans="27:27" x14ac:dyDescent="0.3">
      <c r="AA1289" s="204"/>
    </row>
    <row r="1290" spans="27:27" x14ac:dyDescent="0.3">
      <c r="AA1290" s="204"/>
    </row>
    <row r="1291" spans="27:27" x14ac:dyDescent="0.3">
      <c r="AA1291" s="204"/>
    </row>
    <row r="1292" spans="27:27" x14ac:dyDescent="0.3">
      <c r="AA1292" s="204"/>
    </row>
    <row r="1293" spans="27:27" x14ac:dyDescent="0.3">
      <c r="AA1293" s="204"/>
    </row>
    <row r="1294" spans="27:27" x14ac:dyDescent="0.3">
      <c r="AA1294" s="204"/>
    </row>
    <row r="1295" spans="27:27" x14ac:dyDescent="0.3">
      <c r="AA1295" s="204"/>
    </row>
    <row r="1296" spans="27:27" x14ac:dyDescent="0.3">
      <c r="AA1296" s="204"/>
    </row>
    <row r="1297" spans="27:27" x14ac:dyDescent="0.3">
      <c r="AA1297" s="204"/>
    </row>
    <row r="1298" spans="27:27" x14ac:dyDescent="0.3">
      <c r="AA1298" s="204"/>
    </row>
    <row r="1299" spans="27:27" x14ac:dyDescent="0.3">
      <c r="AA1299" s="204"/>
    </row>
    <row r="1300" spans="27:27" x14ac:dyDescent="0.3">
      <c r="AA1300" s="204"/>
    </row>
    <row r="1301" spans="27:27" x14ac:dyDescent="0.3">
      <c r="AA1301" s="204"/>
    </row>
    <row r="1302" spans="27:27" x14ac:dyDescent="0.3">
      <c r="AA1302" s="204"/>
    </row>
    <row r="1303" spans="27:27" x14ac:dyDescent="0.3">
      <c r="AA1303" s="204"/>
    </row>
    <row r="1304" spans="27:27" x14ac:dyDescent="0.3">
      <c r="AA1304" s="204"/>
    </row>
    <row r="1305" spans="27:27" x14ac:dyDescent="0.3">
      <c r="AA1305" s="204"/>
    </row>
    <row r="1306" spans="27:27" x14ac:dyDescent="0.3">
      <c r="AA1306" s="204"/>
    </row>
    <row r="1307" spans="27:27" x14ac:dyDescent="0.3">
      <c r="AA1307" s="204"/>
    </row>
    <row r="1308" spans="27:27" x14ac:dyDescent="0.3">
      <c r="AA1308" s="204"/>
    </row>
    <row r="1309" spans="27:27" x14ac:dyDescent="0.3">
      <c r="AA1309" s="204"/>
    </row>
    <row r="1310" spans="27:27" x14ac:dyDescent="0.3">
      <c r="AA1310" s="204"/>
    </row>
    <row r="1311" spans="27:27" x14ac:dyDescent="0.3">
      <c r="AA1311" s="204"/>
    </row>
    <row r="1312" spans="27:27" x14ac:dyDescent="0.3">
      <c r="AA1312" s="204"/>
    </row>
    <row r="1313" spans="27:27" x14ac:dyDescent="0.3">
      <c r="AA1313" s="204"/>
    </row>
    <row r="1314" spans="27:27" x14ac:dyDescent="0.3">
      <c r="AA1314" s="204"/>
    </row>
    <row r="1315" spans="27:27" x14ac:dyDescent="0.3">
      <c r="AA1315" s="204"/>
    </row>
    <row r="1316" spans="27:27" x14ac:dyDescent="0.3">
      <c r="AA1316" s="204"/>
    </row>
    <row r="1317" spans="27:27" x14ac:dyDescent="0.3">
      <c r="AA1317" s="204"/>
    </row>
    <row r="1318" spans="27:27" x14ac:dyDescent="0.3">
      <c r="AA1318" s="204"/>
    </row>
    <row r="1319" spans="27:27" x14ac:dyDescent="0.3">
      <c r="AA1319" s="204"/>
    </row>
    <row r="1320" spans="27:27" x14ac:dyDescent="0.3">
      <c r="AA1320" s="204"/>
    </row>
    <row r="1321" spans="27:27" x14ac:dyDescent="0.3">
      <c r="AA1321" s="204"/>
    </row>
    <row r="1322" spans="27:27" x14ac:dyDescent="0.3">
      <c r="AA1322" s="204"/>
    </row>
    <row r="1323" spans="27:27" x14ac:dyDescent="0.3">
      <c r="AA1323" s="204"/>
    </row>
    <row r="1324" spans="27:27" x14ac:dyDescent="0.3">
      <c r="AA1324" s="204"/>
    </row>
    <row r="1325" spans="27:27" x14ac:dyDescent="0.3">
      <c r="AA1325" s="204"/>
    </row>
    <row r="1326" spans="27:27" x14ac:dyDescent="0.3">
      <c r="AA1326" s="204"/>
    </row>
    <row r="1327" spans="27:27" x14ac:dyDescent="0.3">
      <c r="AA1327" s="204"/>
    </row>
    <row r="1328" spans="27:27" x14ac:dyDescent="0.3">
      <c r="AA1328" s="204"/>
    </row>
    <row r="1329" spans="27:27" x14ac:dyDescent="0.3">
      <c r="AA1329" s="204"/>
    </row>
    <row r="1330" spans="27:27" x14ac:dyDescent="0.3">
      <c r="AA1330" s="204"/>
    </row>
    <row r="1331" spans="27:27" x14ac:dyDescent="0.3">
      <c r="AA1331" s="204"/>
    </row>
    <row r="1332" spans="27:27" x14ac:dyDescent="0.3">
      <c r="AA1332" s="204"/>
    </row>
    <row r="1333" spans="27:27" x14ac:dyDescent="0.3">
      <c r="AA1333" s="204"/>
    </row>
    <row r="1334" spans="27:27" x14ac:dyDescent="0.3">
      <c r="AA1334" s="204"/>
    </row>
    <row r="1335" spans="27:27" x14ac:dyDescent="0.3">
      <c r="AA1335" s="204"/>
    </row>
    <row r="1336" spans="27:27" x14ac:dyDescent="0.3">
      <c r="AA1336" s="204"/>
    </row>
    <row r="1337" spans="27:27" x14ac:dyDescent="0.3">
      <c r="AA1337" s="204"/>
    </row>
    <row r="1338" spans="27:27" x14ac:dyDescent="0.3">
      <c r="AA1338" s="204"/>
    </row>
    <row r="1339" spans="27:27" x14ac:dyDescent="0.3">
      <c r="AA1339" s="204"/>
    </row>
    <row r="1340" spans="27:27" x14ac:dyDescent="0.3">
      <c r="AA1340" s="204"/>
    </row>
    <row r="1341" spans="27:27" x14ac:dyDescent="0.3">
      <c r="AA1341" s="204"/>
    </row>
    <row r="1342" spans="27:27" x14ac:dyDescent="0.3">
      <c r="AA1342" s="204"/>
    </row>
    <row r="1343" spans="27:27" x14ac:dyDescent="0.3">
      <c r="AA1343" s="204"/>
    </row>
    <row r="1344" spans="27:27" x14ac:dyDescent="0.3">
      <c r="AA1344" s="204"/>
    </row>
    <row r="1345" spans="27:27" x14ac:dyDescent="0.3">
      <c r="AA1345" s="204"/>
    </row>
    <row r="1346" spans="27:27" x14ac:dyDescent="0.3">
      <c r="AA1346" s="204"/>
    </row>
    <row r="1347" spans="27:27" x14ac:dyDescent="0.3">
      <c r="AA1347" s="204"/>
    </row>
    <row r="1348" spans="27:27" x14ac:dyDescent="0.3">
      <c r="AA1348" s="204"/>
    </row>
    <row r="1349" spans="27:27" x14ac:dyDescent="0.3">
      <c r="AA1349" s="204"/>
    </row>
    <row r="1350" spans="27:27" x14ac:dyDescent="0.3">
      <c r="AA1350" s="204"/>
    </row>
    <row r="1351" spans="27:27" x14ac:dyDescent="0.3">
      <c r="AA1351" s="204"/>
    </row>
    <row r="1352" spans="27:27" x14ac:dyDescent="0.3">
      <c r="AA1352" s="204"/>
    </row>
    <row r="1353" spans="27:27" x14ac:dyDescent="0.3">
      <c r="AA1353" s="204"/>
    </row>
    <row r="1354" spans="27:27" x14ac:dyDescent="0.3">
      <c r="AA1354" s="204"/>
    </row>
    <row r="1355" spans="27:27" x14ac:dyDescent="0.3">
      <c r="AA1355" s="204"/>
    </row>
    <row r="1356" spans="27:27" x14ac:dyDescent="0.3">
      <c r="AA1356" s="204"/>
    </row>
    <row r="1357" spans="27:27" x14ac:dyDescent="0.3">
      <c r="AA1357" s="204"/>
    </row>
    <row r="1358" spans="27:27" x14ac:dyDescent="0.3">
      <c r="AA1358" s="204"/>
    </row>
    <row r="1359" spans="27:27" x14ac:dyDescent="0.3">
      <c r="AA1359" s="204"/>
    </row>
    <row r="1360" spans="27:27" x14ac:dyDescent="0.3">
      <c r="AA1360" s="204"/>
    </row>
    <row r="1361" spans="27:27" x14ac:dyDescent="0.3">
      <c r="AA1361" s="204"/>
    </row>
    <row r="1362" spans="27:27" x14ac:dyDescent="0.3">
      <c r="AA1362" s="204"/>
    </row>
    <row r="1363" spans="27:27" x14ac:dyDescent="0.3">
      <c r="AA1363" s="204"/>
    </row>
    <row r="1364" spans="27:27" x14ac:dyDescent="0.3">
      <c r="AA1364" s="204"/>
    </row>
    <row r="1365" spans="27:27" x14ac:dyDescent="0.3">
      <c r="AA1365" s="204"/>
    </row>
    <row r="1366" spans="27:27" x14ac:dyDescent="0.3">
      <c r="AA1366" s="204"/>
    </row>
    <row r="1367" spans="27:27" x14ac:dyDescent="0.3">
      <c r="AA1367" s="204"/>
    </row>
    <row r="1368" spans="27:27" x14ac:dyDescent="0.3">
      <c r="AA1368" s="204"/>
    </row>
    <row r="1369" spans="27:27" x14ac:dyDescent="0.3">
      <c r="AA1369" s="204"/>
    </row>
    <row r="1370" spans="27:27" x14ac:dyDescent="0.3">
      <c r="AA1370" s="204"/>
    </row>
    <row r="1371" spans="27:27" x14ac:dyDescent="0.3">
      <c r="AA1371" s="204"/>
    </row>
    <row r="1372" spans="27:27" x14ac:dyDescent="0.3">
      <c r="AA1372" s="204"/>
    </row>
    <row r="1373" spans="27:27" x14ac:dyDescent="0.3">
      <c r="AA1373" s="204"/>
    </row>
    <row r="1374" spans="27:27" x14ac:dyDescent="0.3">
      <c r="AA1374" s="204"/>
    </row>
    <row r="1375" spans="27:27" x14ac:dyDescent="0.3">
      <c r="AA1375" s="204"/>
    </row>
    <row r="1376" spans="27:27" x14ac:dyDescent="0.3">
      <c r="AA1376" s="204"/>
    </row>
    <row r="1377" spans="27:27" x14ac:dyDescent="0.3">
      <c r="AA1377" s="204"/>
    </row>
    <row r="1378" spans="27:27" x14ac:dyDescent="0.3">
      <c r="AA1378" s="204"/>
    </row>
    <row r="1379" spans="27:27" x14ac:dyDescent="0.3">
      <c r="AA1379" s="204"/>
    </row>
    <row r="1380" spans="27:27" x14ac:dyDescent="0.3">
      <c r="AA1380" s="204"/>
    </row>
    <row r="1381" spans="27:27" x14ac:dyDescent="0.3">
      <c r="AA1381" s="204"/>
    </row>
    <row r="1382" spans="27:27" x14ac:dyDescent="0.3">
      <c r="AA1382" s="204"/>
    </row>
    <row r="1383" spans="27:27" x14ac:dyDescent="0.3">
      <c r="AA1383" s="204"/>
    </row>
    <row r="1384" spans="27:27" x14ac:dyDescent="0.3">
      <c r="AA1384" s="204"/>
    </row>
    <row r="1385" spans="27:27" x14ac:dyDescent="0.3">
      <c r="AA1385" s="204"/>
    </row>
    <row r="1386" spans="27:27" x14ac:dyDescent="0.3">
      <c r="AA1386" s="204"/>
    </row>
    <row r="1387" spans="27:27" x14ac:dyDescent="0.3">
      <c r="AA1387" s="204"/>
    </row>
    <row r="1388" spans="27:27" x14ac:dyDescent="0.3">
      <c r="AA1388" s="204"/>
    </row>
    <row r="1389" spans="27:27" x14ac:dyDescent="0.3">
      <c r="AA1389" s="204"/>
    </row>
    <row r="1390" spans="27:27" x14ac:dyDescent="0.3">
      <c r="AA1390" s="204"/>
    </row>
    <row r="1391" spans="27:27" x14ac:dyDescent="0.3">
      <c r="AA1391" s="204"/>
    </row>
    <row r="1392" spans="27:27" x14ac:dyDescent="0.3">
      <c r="AA1392" s="204"/>
    </row>
    <row r="1393" spans="27:27" x14ac:dyDescent="0.3">
      <c r="AA1393" s="204"/>
    </row>
    <row r="1394" spans="27:27" x14ac:dyDescent="0.3">
      <c r="AA1394" s="204"/>
    </row>
    <row r="1395" spans="27:27" x14ac:dyDescent="0.3">
      <c r="AA1395" s="204"/>
    </row>
    <row r="1396" spans="27:27" x14ac:dyDescent="0.3">
      <c r="AA1396" s="204"/>
    </row>
    <row r="1397" spans="27:27" x14ac:dyDescent="0.3">
      <c r="AA1397" s="204"/>
    </row>
    <row r="1398" spans="27:27" x14ac:dyDescent="0.3">
      <c r="AA1398" s="204"/>
    </row>
    <row r="1399" spans="27:27" x14ac:dyDescent="0.3">
      <c r="AA1399" s="204"/>
    </row>
    <row r="1400" spans="27:27" x14ac:dyDescent="0.3">
      <c r="AA1400" s="204"/>
    </row>
    <row r="1401" spans="27:27" x14ac:dyDescent="0.3">
      <c r="AA1401" s="204"/>
    </row>
    <row r="1402" spans="27:27" x14ac:dyDescent="0.3">
      <c r="AA1402" s="204"/>
    </row>
    <row r="1403" spans="27:27" x14ac:dyDescent="0.3">
      <c r="AA1403" s="204"/>
    </row>
    <row r="1404" spans="27:27" x14ac:dyDescent="0.3">
      <c r="AA1404" s="204"/>
    </row>
    <row r="1405" spans="27:27" x14ac:dyDescent="0.3">
      <c r="AA1405" s="204"/>
    </row>
    <row r="1406" spans="27:27" x14ac:dyDescent="0.3">
      <c r="AA1406" s="204"/>
    </row>
    <row r="1407" spans="27:27" x14ac:dyDescent="0.3">
      <c r="AA1407" s="204"/>
    </row>
    <row r="1408" spans="27:27" x14ac:dyDescent="0.3">
      <c r="AA1408" s="204"/>
    </row>
    <row r="1409" spans="27:27" x14ac:dyDescent="0.3">
      <c r="AA1409" s="204"/>
    </row>
    <row r="1410" spans="27:27" x14ac:dyDescent="0.3">
      <c r="AA1410" s="204"/>
    </row>
    <row r="1411" spans="27:27" x14ac:dyDescent="0.3">
      <c r="AA1411" s="204"/>
    </row>
    <row r="1412" spans="27:27" x14ac:dyDescent="0.3">
      <c r="AA1412" s="204"/>
    </row>
    <row r="1413" spans="27:27" x14ac:dyDescent="0.3">
      <c r="AA1413" s="204"/>
    </row>
    <row r="1414" spans="27:27" x14ac:dyDescent="0.3">
      <c r="AA1414" s="204"/>
    </row>
    <row r="1415" spans="27:27" x14ac:dyDescent="0.3">
      <c r="AA1415" s="204"/>
    </row>
    <row r="1416" spans="27:27" x14ac:dyDescent="0.3">
      <c r="AA1416" s="204"/>
    </row>
    <row r="1417" spans="27:27" x14ac:dyDescent="0.3">
      <c r="AA1417" s="204"/>
    </row>
    <row r="1418" spans="27:27" x14ac:dyDescent="0.3">
      <c r="AA1418" s="204"/>
    </row>
    <row r="1419" spans="27:27" x14ac:dyDescent="0.3">
      <c r="AA1419" s="204"/>
    </row>
    <row r="1420" spans="27:27" x14ac:dyDescent="0.3">
      <c r="AA1420" s="204"/>
    </row>
    <row r="1421" spans="27:27" x14ac:dyDescent="0.3">
      <c r="AA1421" s="204"/>
    </row>
    <row r="1422" spans="27:27" x14ac:dyDescent="0.3">
      <c r="AA1422" s="204"/>
    </row>
    <row r="1423" spans="27:27" x14ac:dyDescent="0.3">
      <c r="AA1423" s="204"/>
    </row>
    <row r="1424" spans="27:27" x14ac:dyDescent="0.3">
      <c r="AA1424" s="204"/>
    </row>
    <row r="1425" spans="27:27" x14ac:dyDescent="0.3">
      <c r="AA1425" s="204"/>
    </row>
    <row r="1426" spans="27:27" x14ac:dyDescent="0.3">
      <c r="AA1426" s="204"/>
    </row>
    <row r="1427" spans="27:27" x14ac:dyDescent="0.3">
      <c r="AA1427" s="204"/>
    </row>
    <row r="1428" spans="27:27" x14ac:dyDescent="0.3">
      <c r="AA1428" s="204"/>
    </row>
    <row r="1429" spans="27:27" x14ac:dyDescent="0.3">
      <c r="AA1429" s="204"/>
    </row>
    <row r="1430" spans="27:27" x14ac:dyDescent="0.3">
      <c r="AA1430" s="204"/>
    </row>
    <row r="1431" spans="27:27" x14ac:dyDescent="0.3">
      <c r="AA1431" s="204"/>
    </row>
    <row r="1432" spans="27:27" x14ac:dyDescent="0.3">
      <c r="AA1432" s="204"/>
    </row>
    <row r="1433" spans="27:27" x14ac:dyDescent="0.3">
      <c r="AA1433" s="204"/>
    </row>
    <row r="1434" spans="27:27" x14ac:dyDescent="0.3">
      <c r="AA1434" s="204"/>
    </row>
    <row r="1435" spans="27:27" x14ac:dyDescent="0.3">
      <c r="AA1435" s="204"/>
    </row>
    <row r="1436" spans="27:27" x14ac:dyDescent="0.3">
      <c r="AA1436" s="204"/>
    </row>
    <row r="1437" spans="27:27" x14ac:dyDescent="0.3">
      <c r="AA1437" s="204"/>
    </row>
    <row r="1438" spans="27:27" x14ac:dyDescent="0.3">
      <c r="AA1438" s="204"/>
    </row>
    <row r="1439" spans="27:27" x14ac:dyDescent="0.3">
      <c r="AA1439" s="204"/>
    </row>
    <row r="1440" spans="27:27" x14ac:dyDescent="0.3">
      <c r="AA1440" s="204"/>
    </row>
    <row r="1441" spans="27:27" x14ac:dyDescent="0.3">
      <c r="AA1441" s="204"/>
    </row>
    <row r="1442" spans="27:27" x14ac:dyDescent="0.3">
      <c r="AA1442" s="204"/>
    </row>
    <row r="1443" spans="27:27" x14ac:dyDescent="0.3">
      <c r="AA1443" s="204"/>
    </row>
    <row r="1444" spans="27:27" x14ac:dyDescent="0.3">
      <c r="AA1444" s="204"/>
    </row>
    <row r="1445" spans="27:27" x14ac:dyDescent="0.3">
      <c r="AA1445" s="204"/>
    </row>
    <row r="1446" spans="27:27" x14ac:dyDescent="0.3">
      <c r="AA1446" s="204"/>
    </row>
    <row r="1447" spans="27:27" x14ac:dyDescent="0.3">
      <c r="AA1447" s="204"/>
    </row>
    <row r="1448" spans="27:27" x14ac:dyDescent="0.3">
      <c r="AA1448" s="204"/>
    </row>
    <row r="1449" spans="27:27" x14ac:dyDescent="0.3">
      <c r="AA1449" s="204"/>
    </row>
    <row r="1450" spans="27:27" x14ac:dyDescent="0.3">
      <c r="AA1450" s="204"/>
    </row>
    <row r="1451" spans="27:27" x14ac:dyDescent="0.3">
      <c r="AA1451" s="204"/>
    </row>
    <row r="1452" spans="27:27" x14ac:dyDescent="0.3">
      <c r="AA1452" s="204"/>
    </row>
    <row r="1453" spans="27:27" x14ac:dyDescent="0.3">
      <c r="AA1453" s="204"/>
    </row>
    <row r="1454" spans="27:27" x14ac:dyDescent="0.3">
      <c r="AA1454" s="204"/>
    </row>
    <row r="1455" spans="27:27" x14ac:dyDescent="0.3">
      <c r="AA1455" s="204"/>
    </row>
    <row r="1456" spans="27:27" x14ac:dyDescent="0.3">
      <c r="AA1456" s="204"/>
    </row>
    <row r="1457" spans="27:27" x14ac:dyDescent="0.3">
      <c r="AA1457" s="204"/>
    </row>
    <row r="1458" spans="27:27" x14ac:dyDescent="0.3">
      <c r="AA1458" s="204"/>
    </row>
    <row r="1459" spans="27:27" x14ac:dyDescent="0.3">
      <c r="AA1459" s="204"/>
    </row>
    <row r="1460" spans="27:27" x14ac:dyDescent="0.3">
      <c r="AA1460" s="204"/>
    </row>
    <row r="1461" spans="27:27" x14ac:dyDescent="0.3">
      <c r="AA1461" s="204"/>
    </row>
    <row r="1462" spans="27:27" x14ac:dyDescent="0.3">
      <c r="AA1462" s="204"/>
    </row>
    <row r="1463" spans="27:27" x14ac:dyDescent="0.3">
      <c r="AA1463" s="204"/>
    </row>
    <row r="1464" spans="27:27" x14ac:dyDescent="0.3">
      <c r="AA1464" s="204"/>
    </row>
    <row r="1465" spans="27:27" x14ac:dyDescent="0.3">
      <c r="AA1465" s="204"/>
    </row>
    <row r="1466" spans="27:27" x14ac:dyDescent="0.3">
      <c r="AA1466" s="204"/>
    </row>
    <row r="1467" spans="27:27" x14ac:dyDescent="0.3">
      <c r="AA1467" s="204"/>
    </row>
    <row r="1468" spans="27:27" x14ac:dyDescent="0.3">
      <c r="AA1468" s="204"/>
    </row>
    <row r="1469" spans="27:27" x14ac:dyDescent="0.3">
      <c r="AA1469" s="204"/>
    </row>
    <row r="1470" spans="27:27" x14ac:dyDescent="0.3">
      <c r="AA1470" s="204"/>
    </row>
    <row r="1471" spans="27:27" x14ac:dyDescent="0.3">
      <c r="AA1471" s="204"/>
    </row>
    <row r="1472" spans="27:27" x14ac:dyDescent="0.3">
      <c r="AA1472" s="204"/>
    </row>
    <row r="1473" spans="27:27" x14ac:dyDescent="0.3">
      <c r="AA1473" s="204"/>
    </row>
    <row r="1474" spans="27:27" x14ac:dyDescent="0.3">
      <c r="AA1474" s="204"/>
    </row>
    <row r="1475" spans="27:27" x14ac:dyDescent="0.3">
      <c r="AA1475" s="204"/>
    </row>
    <row r="1476" spans="27:27" x14ac:dyDescent="0.3">
      <c r="AA1476" s="204"/>
    </row>
    <row r="1477" spans="27:27" x14ac:dyDescent="0.3">
      <c r="AA1477" s="204"/>
    </row>
    <row r="1478" spans="27:27" x14ac:dyDescent="0.3">
      <c r="AA1478" s="204"/>
    </row>
    <row r="1479" spans="27:27" x14ac:dyDescent="0.3">
      <c r="AA1479" s="204"/>
    </row>
    <row r="1480" spans="27:27" x14ac:dyDescent="0.3">
      <c r="AA1480" s="204"/>
    </row>
    <row r="1481" spans="27:27" x14ac:dyDescent="0.3">
      <c r="AA1481" s="204"/>
    </row>
    <row r="1482" spans="27:27" x14ac:dyDescent="0.3">
      <c r="AA1482" s="204"/>
    </row>
    <row r="1483" spans="27:27" x14ac:dyDescent="0.3">
      <c r="AA1483" s="204"/>
    </row>
    <row r="1484" spans="27:27" x14ac:dyDescent="0.3">
      <c r="AA1484" s="204"/>
    </row>
    <row r="1485" spans="27:27" x14ac:dyDescent="0.3">
      <c r="AA1485" s="204"/>
    </row>
    <row r="1486" spans="27:27" x14ac:dyDescent="0.3">
      <c r="AA1486" s="204"/>
    </row>
    <row r="1487" spans="27:27" x14ac:dyDescent="0.3">
      <c r="AA1487" s="204"/>
    </row>
    <row r="1488" spans="27:27" x14ac:dyDescent="0.3">
      <c r="AA1488" s="204"/>
    </row>
    <row r="1489" spans="27:27" x14ac:dyDescent="0.3">
      <c r="AA1489" s="204"/>
    </row>
    <row r="1490" spans="27:27" x14ac:dyDescent="0.3">
      <c r="AA1490" s="204"/>
    </row>
    <row r="1491" spans="27:27" x14ac:dyDescent="0.3">
      <c r="AA1491" s="204"/>
    </row>
    <row r="1492" spans="27:27" x14ac:dyDescent="0.3">
      <c r="AA1492" s="204"/>
    </row>
    <row r="1493" spans="27:27" x14ac:dyDescent="0.3">
      <c r="AA1493" s="204"/>
    </row>
    <row r="1494" spans="27:27" x14ac:dyDescent="0.3">
      <c r="AA1494" s="204"/>
    </row>
    <row r="1495" spans="27:27" x14ac:dyDescent="0.3">
      <c r="AA1495" s="204"/>
    </row>
    <row r="1496" spans="27:27" x14ac:dyDescent="0.3">
      <c r="AA1496" s="204"/>
    </row>
    <row r="1497" spans="27:27" x14ac:dyDescent="0.3">
      <c r="AA1497" s="204"/>
    </row>
    <row r="1498" spans="27:27" x14ac:dyDescent="0.3">
      <c r="AA1498" s="204"/>
    </row>
    <row r="1499" spans="27:27" x14ac:dyDescent="0.3">
      <c r="AA1499" s="204"/>
    </row>
    <row r="1500" spans="27:27" x14ac:dyDescent="0.3">
      <c r="AA1500" s="204"/>
    </row>
    <row r="1501" spans="27:27" x14ac:dyDescent="0.3">
      <c r="AA1501" s="204"/>
    </row>
    <row r="1502" spans="27:27" x14ac:dyDescent="0.3">
      <c r="AA1502" s="204"/>
    </row>
    <row r="1503" spans="27:27" x14ac:dyDescent="0.3">
      <c r="AA1503" s="204"/>
    </row>
    <row r="1504" spans="27:27" x14ac:dyDescent="0.3">
      <c r="AA1504" s="204"/>
    </row>
    <row r="1505" spans="27:27" x14ac:dyDescent="0.3">
      <c r="AA1505" s="204"/>
    </row>
    <row r="1506" spans="27:27" x14ac:dyDescent="0.3">
      <c r="AA1506" s="204"/>
    </row>
    <row r="1507" spans="27:27" x14ac:dyDescent="0.3">
      <c r="AA1507" s="204"/>
    </row>
    <row r="1508" spans="27:27" x14ac:dyDescent="0.3">
      <c r="AA1508" s="204"/>
    </row>
    <row r="1509" spans="27:27" x14ac:dyDescent="0.3">
      <c r="AA1509" s="204"/>
    </row>
    <row r="1510" spans="27:27" x14ac:dyDescent="0.3">
      <c r="AA1510" s="204"/>
    </row>
    <row r="1511" spans="27:27" x14ac:dyDescent="0.3">
      <c r="AA1511" s="204"/>
    </row>
    <row r="1512" spans="27:27" x14ac:dyDescent="0.3">
      <c r="AA1512" s="204"/>
    </row>
    <row r="1513" spans="27:27" x14ac:dyDescent="0.3">
      <c r="AA1513" s="204"/>
    </row>
    <row r="1514" spans="27:27" x14ac:dyDescent="0.3">
      <c r="AA1514" s="204"/>
    </row>
  </sheetData>
  <sheetProtection sheet="1" objects="1" scenarios="1"/>
  <mergeCells count="48">
    <mergeCell ref="B87:D87"/>
    <mergeCell ref="A47:J47"/>
    <mergeCell ref="B62:C62"/>
    <mergeCell ref="B20:T20"/>
    <mergeCell ref="B85:D85"/>
    <mergeCell ref="R48:U48"/>
    <mergeCell ref="B72:K72"/>
    <mergeCell ref="B74:M74"/>
    <mergeCell ref="B58:C58"/>
    <mergeCell ref="B61:H61"/>
    <mergeCell ref="B67:L67"/>
    <mergeCell ref="F83:M83"/>
    <mergeCell ref="E85:M85"/>
    <mergeCell ref="E87:M87"/>
    <mergeCell ref="B76:N76"/>
    <mergeCell ref="B78:J78"/>
    <mergeCell ref="A3:AA3"/>
    <mergeCell ref="B44:F44"/>
    <mergeCell ref="B17:T17"/>
    <mergeCell ref="B31:G31"/>
    <mergeCell ref="B65:H65"/>
    <mergeCell ref="E48:L48"/>
    <mergeCell ref="A4:AA4"/>
    <mergeCell ref="B36:O36"/>
    <mergeCell ref="A2:AA2"/>
    <mergeCell ref="A1:AA1"/>
    <mergeCell ref="A45:AA45"/>
    <mergeCell ref="B12:S12"/>
    <mergeCell ref="B40:I40"/>
    <mergeCell ref="B38:J38"/>
    <mergeCell ref="B42:T42"/>
    <mergeCell ref="N6:Q6"/>
    <mergeCell ref="A6:D6"/>
    <mergeCell ref="E6:L6"/>
    <mergeCell ref="B14:T14"/>
    <mergeCell ref="B23:J23"/>
    <mergeCell ref="B25:N25"/>
    <mergeCell ref="B27:R27"/>
    <mergeCell ref="B29:T29"/>
    <mergeCell ref="B33:T33"/>
    <mergeCell ref="B80:G80"/>
    <mergeCell ref="B9:T9"/>
    <mergeCell ref="A48:D48"/>
    <mergeCell ref="N48:Q48"/>
    <mergeCell ref="B51:J51"/>
    <mergeCell ref="B53:K53"/>
    <mergeCell ref="B59:J59"/>
    <mergeCell ref="B63:E63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U156"/>
  <sheetViews>
    <sheetView workbookViewId="0">
      <selection activeCell="X32" sqref="X32"/>
    </sheetView>
  </sheetViews>
  <sheetFormatPr defaultColWidth="9.1796875" defaultRowHeight="12.5" x14ac:dyDescent="0.25"/>
  <cols>
    <col min="1" max="3" width="7.7265625" style="20" customWidth="1"/>
    <col min="4" max="18" width="5.26953125" style="20" customWidth="1"/>
    <col min="19" max="21" width="7" style="20" customWidth="1"/>
    <col min="22" max="16384" width="9.1796875" style="20"/>
  </cols>
  <sheetData>
    <row r="1" spans="1:21" ht="12.75" customHeight="1" x14ac:dyDescent="0.25">
      <c r="A1" s="589" t="s">
        <v>146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</row>
    <row r="2" spans="1:21" ht="12.75" customHeight="1" x14ac:dyDescent="0.25">
      <c r="A2" s="583" t="s">
        <v>147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</row>
    <row r="3" spans="1:21" ht="12.75" customHeight="1" x14ac:dyDescent="0.25">
      <c r="A3" s="583" t="s">
        <v>148</v>
      </c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  <c r="S3" s="583"/>
      <c r="T3" s="583"/>
      <c r="U3" s="583"/>
    </row>
    <row r="4" spans="1:21" ht="9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1" ht="12" customHeight="1" x14ac:dyDescent="0.3">
      <c r="A5" s="625" t="s">
        <v>752</v>
      </c>
      <c r="B5" s="625"/>
      <c r="C5" s="625"/>
      <c r="D5" s="625"/>
      <c r="E5" s="625"/>
      <c r="F5" s="625"/>
      <c r="G5" s="625"/>
      <c r="H5" s="625"/>
      <c r="I5" s="625"/>
      <c r="J5" s="625"/>
      <c r="K5" s="625"/>
      <c r="L5" s="625"/>
      <c r="M5" s="625"/>
      <c r="N5" s="625"/>
      <c r="O5" s="625"/>
      <c r="P5" s="625"/>
      <c r="Q5" s="625"/>
      <c r="R5" s="625"/>
      <c r="S5" s="625"/>
      <c r="T5" s="625"/>
      <c r="U5" s="625"/>
    </row>
    <row r="6" spans="1:21" ht="5.25" customHeight="1" x14ac:dyDescent="0.3">
      <c r="A6" s="7"/>
      <c r="B6" s="8"/>
      <c r="C6" s="8"/>
      <c r="D6" s="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9"/>
      <c r="T6" s="9"/>
      <c r="U6" s="9"/>
    </row>
    <row r="7" spans="1:21" ht="13" x14ac:dyDescent="0.3">
      <c r="A7" s="11"/>
      <c r="B7" s="12" t="s">
        <v>200</v>
      </c>
      <c r="C7" s="574">
        <f>'TC 66-204 page 1'!C7:F7</f>
        <v>0</v>
      </c>
      <c r="D7" s="574"/>
      <c r="E7" s="574"/>
      <c r="F7" s="574"/>
      <c r="G7" s="8"/>
      <c r="H7" s="8"/>
      <c r="I7" s="8"/>
      <c r="J7" s="9"/>
      <c r="K7" s="9"/>
      <c r="L7" s="12" t="s">
        <v>205</v>
      </c>
      <c r="M7" s="575">
        <f>'Rate Classifications'!J4</f>
        <v>0</v>
      </c>
      <c r="N7" s="575"/>
      <c r="O7"/>
      <c r="P7" s="23"/>
      <c r="Q7" s="9"/>
      <c r="R7" s="12"/>
      <c r="S7" s="126"/>
      <c r="T7" s="12"/>
      <c r="U7" s="73" t="s">
        <v>756</v>
      </c>
    </row>
    <row r="8" spans="1:21" ht="6.75" customHeight="1" thickBot="1" x14ac:dyDescent="0.35">
      <c r="A8" s="7"/>
      <c r="B8" s="24"/>
      <c r="C8" s="8"/>
      <c r="D8" s="9"/>
      <c r="E8" s="8"/>
      <c r="F8" s="8"/>
      <c r="G8" s="8"/>
      <c r="H8" s="8"/>
      <c r="I8" s="8"/>
      <c r="J8" s="8"/>
      <c r="K8" s="8"/>
      <c r="L8" s="25"/>
      <c r="M8" s="23"/>
      <c r="N8" s="9"/>
      <c r="O8" s="8"/>
      <c r="P8" s="8"/>
      <c r="Q8" s="8"/>
      <c r="R8" s="8"/>
      <c r="S8" s="9"/>
      <c r="T8" s="9"/>
      <c r="U8" s="9"/>
    </row>
    <row r="9" spans="1:21" ht="16" customHeight="1" x14ac:dyDescent="0.25">
      <c r="A9" s="487" t="s">
        <v>206</v>
      </c>
      <c r="B9" s="488" t="s">
        <v>207</v>
      </c>
      <c r="C9" s="488" t="s">
        <v>208</v>
      </c>
      <c r="D9" s="636" t="s">
        <v>753</v>
      </c>
      <c r="E9" s="637"/>
      <c r="F9" s="637"/>
      <c r="G9" s="637"/>
      <c r="H9" s="637"/>
      <c r="I9" s="637"/>
      <c r="J9" s="637"/>
      <c r="K9" s="637"/>
      <c r="L9" s="637"/>
      <c r="M9" s="637"/>
      <c r="N9" s="637"/>
      <c r="O9" s="637"/>
      <c r="P9" s="637"/>
      <c r="Q9" s="637"/>
      <c r="R9" s="638"/>
      <c r="S9" s="488" t="s">
        <v>617</v>
      </c>
      <c r="T9" s="488" t="s">
        <v>754</v>
      </c>
      <c r="U9" s="489" t="s">
        <v>755</v>
      </c>
    </row>
    <row r="10" spans="1:21" ht="16" customHeight="1" x14ac:dyDescent="0.25">
      <c r="A10" s="502"/>
      <c r="B10" s="503"/>
      <c r="C10" s="504"/>
      <c r="D10" s="639"/>
      <c r="E10" s="640"/>
      <c r="F10" s="640"/>
      <c r="G10" s="640"/>
      <c r="H10" s="640"/>
      <c r="I10" s="640"/>
      <c r="J10" s="640"/>
      <c r="K10" s="640"/>
      <c r="L10" s="640"/>
      <c r="M10" s="640"/>
      <c r="N10" s="640"/>
      <c r="O10" s="640"/>
      <c r="P10" s="640"/>
      <c r="Q10" s="640"/>
      <c r="R10" s="641"/>
      <c r="S10" s="505"/>
      <c r="T10" s="505"/>
      <c r="U10" s="506"/>
    </row>
    <row r="11" spans="1:21" ht="16" customHeight="1" x14ac:dyDescent="0.25">
      <c r="A11" s="507"/>
      <c r="B11" s="503"/>
      <c r="C11" s="508"/>
      <c r="D11" s="639"/>
      <c r="E11" s="640"/>
      <c r="F11" s="640"/>
      <c r="G11" s="640"/>
      <c r="H11" s="640"/>
      <c r="I11" s="640"/>
      <c r="J11" s="640"/>
      <c r="K11" s="640"/>
      <c r="L11" s="640"/>
      <c r="M11" s="640"/>
      <c r="N11" s="640"/>
      <c r="O11" s="640"/>
      <c r="P11" s="640"/>
      <c r="Q11" s="640"/>
      <c r="R11" s="641"/>
      <c r="S11" s="505"/>
      <c r="T11" s="505"/>
      <c r="U11" s="506"/>
    </row>
    <row r="12" spans="1:21" ht="16" customHeight="1" x14ac:dyDescent="0.25">
      <c r="A12" s="509"/>
      <c r="B12" s="510"/>
      <c r="C12" s="511"/>
      <c r="D12" s="618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20"/>
      <c r="S12" s="405"/>
      <c r="T12" s="405"/>
      <c r="U12" s="408"/>
    </row>
    <row r="13" spans="1:21" ht="16" customHeight="1" x14ac:dyDescent="0.25">
      <c r="A13" s="509"/>
      <c r="B13" s="510"/>
      <c r="C13" s="511"/>
      <c r="D13" s="618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20"/>
      <c r="S13" s="405"/>
      <c r="T13" s="405"/>
      <c r="U13" s="408"/>
    </row>
    <row r="14" spans="1:21" ht="16" customHeight="1" x14ac:dyDescent="0.25">
      <c r="A14" s="509"/>
      <c r="B14" s="510"/>
      <c r="C14" s="511"/>
      <c r="D14" s="618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20"/>
      <c r="S14" s="405"/>
      <c r="T14" s="405"/>
      <c r="U14" s="408"/>
    </row>
    <row r="15" spans="1:21" ht="16" customHeight="1" x14ac:dyDescent="0.25">
      <c r="A15" s="509"/>
      <c r="B15" s="510"/>
      <c r="C15" s="511"/>
      <c r="D15" s="618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20"/>
      <c r="S15" s="405"/>
      <c r="T15" s="405"/>
      <c r="U15" s="408"/>
    </row>
    <row r="16" spans="1:21" ht="16" customHeight="1" x14ac:dyDescent="0.25">
      <c r="A16" s="509"/>
      <c r="B16" s="510"/>
      <c r="C16" s="511"/>
      <c r="D16" s="618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20"/>
      <c r="S16" s="405"/>
      <c r="T16" s="405"/>
      <c r="U16" s="408"/>
    </row>
    <row r="17" spans="1:21" ht="16" customHeight="1" x14ac:dyDescent="0.25">
      <c r="A17" s="509"/>
      <c r="B17" s="510"/>
      <c r="C17" s="511"/>
      <c r="D17" s="618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20"/>
      <c r="S17" s="405"/>
      <c r="T17" s="405"/>
      <c r="U17" s="408"/>
    </row>
    <row r="18" spans="1:21" ht="16" customHeight="1" x14ac:dyDescent="0.25">
      <c r="A18" s="509"/>
      <c r="B18" s="510"/>
      <c r="C18" s="511"/>
      <c r="D18" s="618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20"/>
      <c r="S18" s="405"/>
      <c r="T18" s="405"/>
      <c r="U18" s="408"/>
    </row>
    <row r="19" spans="1:21" ht="16" customHeight="1" x14ac:dyDescent="0.25">
      <c r="A19" s="509"/>
      <c r="B19" s="510"/>
      <c r="C19" s="511"/>
      <c r="D19" s="618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20"/>
      <c r="S19" s="405"/>
      <c r="T19" s="405"/>
      <c r="U19" s="408"/>
    </row>
    <row r="20" spans="1:21" ht="16" customHeight="1" x14ac:dyDescent="0.25">
      <c r="A20" s="509"/>
      <c r="B20" s="510"/>
      <c r="C20" s="511"/>
      <c r="D20" s="618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20"/>
      <c r="S20" s="405"/>
      <c r="T20" s="405"/>
      <c r="U20" s="408"/>
    </row>
    <row r="21" spans="1:21" ht="16" customHeight="1" x14ac:dyDescent="0.25">
      <c r="A21" s="509"/>
      <c r="B21" s="510"/>
      <c r="C21" s="511"/>
      <c r="D21" s="618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20"/>
      <c r="S21" s="405"/>
      <c r="T21" s="405"/>
      <c r="U21" s="408"/>
    </row>
    <row r="22" spans="1:21" ht="16" customHeight="1" x14ac:dyDescent="0.25">
      <c r="A22" s="509"/>
      <c r="B22" s="510"/>
      <c r="C22" s="511"/>
      <c r="D22" s="618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20"/>
      <c r="S22" s="405"/>
      <c r="T22" s="405"/>
      <c r="U22" s="408"/>
    </row>
    <row r="23" spans="1:21" ht="16" customHeight="1" x14ac:dyDescent="0.25">
      <c r="A23" s="509"/>
      <c r="B23" s="510"/>
      <c r="C23" s="511"/>
      <c r="D23" s="618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20"/>
      <c r="S23" s="405"/>
      <c r="T23" s="405"/>
      <c r="U23" s="408"/>
    </row>
    <row r="24" spans="1:21" ht="16" customHeight="1" x14ac:dyDescent="0.25">
      <c r="A24" s="509"/>
      <c r="B24" s="510"/>
      <c r="C24" s="511"/>
      <c r="D24" s="618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20"/>
      <c r="S24" s="405"/>
      <c r="T24" s="405"/>
      <c r="U24" s="408"/>
    </row>
    <row r="25" spans="1:21" ht="16" customHeight="1" x14ac:dyDescent="0.25">
      <c r="A25" s="509"/>
      <c r="B25" s="510"/>
      <c r="C25" s="511"/>
      <c r="D25" s="618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20"/>
      <c r="S25" s="405"/>
      <c r="T25" s="405"/>
      <c r="U25" s="408"/>
    </row>
    <row r="26" spans="1:21" ht="16" customHeight="1" x14ac:dyDescent="0.25">
      <c r="A26" s="509"/>
      <c r="B26" s="510"/>
      <c r="C26" s="511"/>
      <c r="D26" s="618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20"/>
      <c r="S26" s="405"/>
      <c r="T26" s="405"/>
      <c r="U26" s="408"/>
    </row>
    <row r="27" spans="1:21" ht="16" customHeight="1" x14ac:dyDescent="0.25">
      <c r="A27" s="509"/>
      <c r="B27" s="510"/>
      <c r="C27" s="511"/>
      <c r="D27" s="618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20"/>
      <c r="S27" s="405"/>
      <c r="T27" s="405"/>
      <c r="U27" s="408"/>
    </row>
    <row r="28" spans="1:21" ht="16" customHeight="1" x14ac:dyDescent="0.25">
      <c r="A28" s="509"/>
      <c r="B28" s="510"/>
      <c r="C28" s="511"/>
      <c r="D28" s="618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20"/>
      <c r="S28" s="405"/>
      <c r="T28" s="405"/>
      <c r="U28" s="408"/>
    </row>
    <row r="29" spans="1:21" ht="16" customHeight="1" x14ac:dyDescent="0.25">
      <c r="A29" s="509"/>
      <c r="B29" s="510"/>
      <c r="C29" s="511"/>
      <c r="D29" s="618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20"/>
      <c r="S29" s="405"/>
      <c r="T29" s="405"/>
      <c r="U29" s="408"/>
    </row>
    <row r="30" spans="1:21" ht="16" customHeight="1" thickBot="1" x14ac:dyDescent="0.3">
      <c r="A30" s="512"/>
      <c r="B30" s="513"/>
      <c r="C30" s="514"/>
      <c r="D30" s="647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9"/>
      <c r="S30" s="415"/>
      <c r="T30" s="415"/>
      <c r="U30" s="416"/>
    </row>
    <row r="31" spans="1:21" ht="16" customHeight="1" x14ac:dyDescent="0.3">
      <c r="A31" s="602" t="s">
        <v>225</v>
      </c>
      <c r="B31" s="568"/>
      <c r="C31" s="568"/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624"/>
      <c r="S31" s="87">
        <f>SUM(S12:S30)</f>
        <v>0</v>
      </c>
      <c r="T31" s="87">
        <f>SUM(T10:T30)</f>
        <v>0</v>
      </c>
      <c r="U31" s="331">
        <f>SUM(U10:U30)</f>
        <v>0</v>
      </c>
    </row>
    <row r="32" spans="1:21" ht="16" customHeight="1" x14ac:dyDescent="0.3">
      <c r="A32" s="597" t="s">
        <v>226</v>
      </c>
      <c r="B32" s="570"/>
      <c r="C32" s="570"/>
      <c r="D32" s="570"/>
      <c r="E32" s="570"/>
      <c r="F32" s="570"/>
      <c r="G32" s="570"/>
      <c r="H32" s="570"/>
      <c r="I32" s="570"/>
      <c r="J32" s="570"/>
      <c r="K32" s="570"/>
      <c r="L32" s="570"/>
      <c r="M32" s="570"/>
      <c r="N32" s="570"/>
      <c r="O32" s="570"/>
      <c r="P32" s="570"/>
      <c r="Q32" s="570"/>
      <c r="R32" s="646"/>
      <c r="S32" s="72">
        <f>S66</f>
        <v>0</v>
      </c>
      <c r="T32" s="72">
        <f>T66</f>
        <v>0</v>
      </c>
      <c r="U32" s="332">
        <f>U66</f>
        <v>0</v>
      </c>
    </row>
    <row r="33" spans="1:21" ht="16" customHeight="1" thickBot="1" x14ac:dyDescent="0.35">
      <c r="A33" s="627" t="s">
        <v>227</v>
      </c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628"/>
      <c r="S33" s="76"/>
      <c r="T33" s="76"/>
      <c r="U33" s="499"/>
    </row>
    <row r="34" spans="1:21" ht="12.75" customHeight="1" x14ac:dyDescent="0.25">
      <c r="A34" s="589" t="s">
        <v>146</v>
      </c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</row>
    <row r="35" spans="1:21" ht="12.75" customHeight="1" x14ac:dyDescent="0.25">
      <c r="A35" s="583" t="s">
        <v>147</v>
      </c>
      <c r="B35" s="583"/>
      <c r="C35" s="583"/>
      <c r="D35" s="583"/>
      <c r="E35" s="583"/>
      <c r="F35" s="583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3"/>
      <c r="U35" s="583"/>
    </row>
    <row r="36" spans="1:21" ht="12.75" customHeight="1" x14ac:dyDescent="0.25">
      <c r="A36" s="583" t="s">
        <v>148</v>
      </c>
      <c r="B36" s="583"/>
      <c r="C36" s="583"/>
      <c r="D36" s="583"/>
      <c r="E36" s="583"/>
      <c r="F36" s="583"/>
      <c r="G36" s="583"/>
      <c r="H36" s="583"/>
      <c r="I36" s="583"/>
      <c r="J36" s="583"/>
      <c r="K36" s="583"/>
      <c r="L36" s="583"/>
      <c r="M36" s="583"/>
      <c r="N36" s="583"/>
      <c r="O36" s="583"/>
      <c r="P36" s="583"/>
      <c r="Q36" s="583"/>
      <c r="R36" s="583"/>
      <c r="S36" s="583"/>
      <c r="T36" s="583"/>
      <c r="U36" s="583"/>
    </row>
    <row r="37" spans="1:21" ht="8.2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</row>
    <row r="38" spans="1:21" ht="12" customHeight="1" x14ac:dyDescent="0.3">
      <c r="A38" s="625" t="s">
        <v>752</v>
      </c>
      <c r="B38" s="625"/>
      <c r="C38" s="625"/>
      <c r="D38" s="625"/>
      <c r="E38" s="625"/>
      <c r="F38" s="625"/>
      <c r="G38" s="625"/>
      <c r="H38" s="625"/>
      <c r="I38" s="625"/>
      <c r="J38" s="625"/>
      <c r="K38" s="625"/>
      <c r="L38" s="625"/>
      <c r="M38" s="625"/>
      <c r="N38" s="625"/>
      <c r="O38" s="625"/>
      <c r="P38" s="625"/>
      <c r="Q38" s="625"/>
      <c r="R38" s="625"/>
      <c r="S38" s="625"/>
      <c r="T38" s="625"/>
      <c r="U38" s="625"/>
    </row>
    <row r="39" spans="1:21" ht="5.25" customHeight="1" x14ac:dyDescent="0.3">
      <c r="A39" s="7"/>
      <c r="B39" s="8"/>
      <c r="C39" s="8"/>
      <c r="D39" s="9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9"/>
      <c r="T39" s="9"/>
      <c r="U39" s="9"/>
    </row>
    <row r="40" spans="1:21" ht="13" x14ac:dyDescent="0.3">
      <c r="A40" s="11"/>
      <c r="B40" s="12" t="s">
        <v>200</v>
      </c>
      <c r="C40" s="574">
        <f>'TC 66-204 page 1'!C7:F7</f>
        <v>0</v>
      </c>
      <c r="D40" s="574"/>
      <c r="E40" s="574"/>
      <c r="F40" s="574"/>
      <c r="G40" s="8"/>
      <c r="H40" s="8"/>
      <c r="I40" s="8"/>
      <c r="J40" s="9"/>
      <c r="K40" s="9"/>
      <c r="L40" s="12" t="s">
        <v>205</v>
      </c>
      <c r="M40" s="575">
        <f>'Rate Classifications'!J4</f>
        <v>0</v>
      </c>
      <c r="N40" s="575"/>
      <c r="O40"/>
      <c r="P40" s="23"/>
      <c r="Q40" s="9"/>
      <c r="R40" s="12"/>
      <c r="S40" s="126"/>
      <c r="T40" s="12"/>
      <c r="U40" s="73" t="s">
        <v>757</v>
      </c>
    </row>
    <row r="41" spans="1:21" ht="6.75" customHeight="1" thickBot="1" x14ac:dyDescent="0.35">
      <c r="A41" s="7"/>
      <c r="B41" s="24"/>
      <c r="C41" s="8"/>
      <c r="D41" s="9"/>
      <c r="E41" s="8"/>
      <c r="F41" s="8"/>
      <c r="G41" s="8"/>
      <c r="H41" s="8"/>
      <c r="I41" s="8"/>
      <c r="J41" s="8"/>
      <c r="K41" s="8"/>
      <c r="L41" s="25"/>
      <c r="M41" s="23"/>
      <c r="N41" s="9"/>
      <c r="O41" s="8"/>
      <c r="P41" s="8"/>
      <c r="Q41" s="8"/>
      <c r="R41" s="8"/>
      <c r="S41" s="9"/>
      <c r="T41" s="9"/>
      <c r="U41" s="9"/>
    </row>
    <row r="42" spans="1:21" ht="16" customHeight="1" x14ac:dyDescent="0.25">
      <c r="A42" s="487" t="s">
        <v>206</v>
      </c>
      <c r="B42" s="488" t="s">
        <v>207</v>
      </c>
      <c r="C42" s="488" t="s">
        <v>208</v>
      </c>
      <c r="D42" s="636" t="s">
        <v>753</v>
      </c>
      <c r="E42" s="637"/>
      <c r="F42" s="637"/>
      <c r="G42" s="637"/>
      <c r="H42" s="637"/>
      <c r="I42" s="637"/>
      <c r="J42" s="637"/>
      <c r="K42" s="637"/>
      <c r="L42" s="637"/>
      <c r="M42" s="637"/>
      <c r="N42" s="637"/>
      <c r="O42" s="637"/>
      <c r="P42" s="637"/>
      <c r="Q42" s="637"/>
      <c r="R42" s="638"/>
      <c r="S42" s="488" t="s">
        <v>617</v>
      </c>
      <c r="T42" s="488" t="s">
        <v>754</v>
      </c>
      <c r="U42" s="489" t="s">
        <v>755</v>
      </c>
    </row>
    <row r="43" spans="1:21" ht="16" customHeight="1" x14ac:dyDescent="0.3">
      <c r="A43" s="515"/>
      <c r="B43" s="516"/>
      <c r="C43" s="517"/>
      <c r="D43" s="643"/>
      <c r="E43" s="644"/>
      <c r="F43" s="644"/>
      <c r="G43" s="644"/>
      <c r="H43" s="644"/>
      <c r="I43" s="644"/>
      <c r="J43" s="644"/>
      <c r="K43" s="644"/>
      <c r="L43" s="644"/>
      <c r="M43" s="644"/>
      <c r="N43" s="644"/>
      <c r="O43" s="644"/>
      <c r="P43" s="644"/>
      <c r="Q43" s="644"/>
      <c r="R43" s="645"/>
      <c r="S43" s="518"/>
      <c r="T43" s="518"/>
      <c r="U43" s="519"/>
    </row>
    <row r="44" spans="1:21" ht="16" customHeight="1" x14ac:dyDescent="0.3">
      <c r="A44" s="520"/>
      <c r="B44" s="516"/>
      <c r="C44" s="521"/>
      <c r="D44" s="643"/>
      <c r="E44" s="644"/>
      <c r="F44" s="644"/>
      <c r="G44" s="644"/>
      <c r="H44" s="644"/>
      <c r="I44" s="644"/>
      <c r="J44" s="644"/>
      <c r="K44" s="644"/>
      <c r="L44" s="644"/>
      <c r="M44" s="644"/>
      <c r="N44" s="644"/>
      <c r="O44" s="644"/>
      <c r="P44" s="644"/>
      <c r="Q44" s="644"/>
      <c r="R44" s="645"/>
      <c r="S44" s="518"/>
      <c r="T44" s="518"/>
      <c r="U44" s="519"/>
    </row>
    <row r="45" spans="1:21" ht="16" customHeight="1" x14ac:dyDescent="0.3">
      <c r="A45" s="522"/>
      <c r="B45" s="523"/>
      <c r="C45" s="524"/>
      <c r="D45" s="621"/>
      <c r="E45" s="622"/>
      <c r="F45" s="622"/>
      <c r="G45" s="622"/>
      <c r="H45" s="622"/>
      <c r="I45" s="622"/>
      <c r="J45" s="622"/>
      <c r="K45" s="622"/>
      <c r="L45" s="622"/>
      <c r="M45" s="622"/>
      <c r="N45" s="622"/>
      <c r="O45" s="622"/>
      <c r="P45" s="622"/>
      <c r="Q45" s="622"/>
      <c r="R45" s="623"/>
      <c r="S45" s="401"/>
      <c r="T45" s="401"/>
      <c r="U45" s="493"/>
    </row>
    <row r="46" spans="1:21" ht="16" customHeight="1" x14ac:dyDescent="0.3">
      <c r="A46" s="522"/>
      <c r="B46" s="523"/>
      <c r="C46" s="524"/>
      <c r="D46" s="621"/>
      <c r="E46" s="622"/>
      <c r="F46" s="622"/>
      <c r="G46" s="622"/>
      <c r="H46" s="622"/>
      <c r="I46" s="622"/>
      <c r="J46" s="622"/>
      <c r="K46" s="622"/>
      <c r="L46" s="622"/>
      <c r="M46" s="622"/>
      <c r="N46" s="622"/>
      <c r="O46" s="622"/>
      <c r="P46" s="622"/>
      <c r="Q46" s="622"/>
      <c r="R46" s="623"/>
      <c r="S46" s="401"/>
      <c r="T46" s="401"/>
      <c r="U46" s="493"/>
    </row>
    <row r="47" spans="1:21" ht="16" customHeight="1" x14ac:dyDescent="0.3">
      <c r="A47" s="522"/>
      <c r="B47" s="523"/>
      <c r="C47" s="524"/>
      <c r="D47" s="621"/>
      <c r="E47" s="622"/>
      <c r="F47" s="622"/>
      <c r="G47" s="622"/>
      <c r="H47" s="622"/>
      <c r="I47" s="622"/>
      <c r="J47" s="622"/>
      <c r="K47" s="622"/>
      <c r="L47" s="622"/>
      <c r="M47" s="622"/>
      <c r="N47" s="622"/>
      <c r="O47" s="622"/>
      <c r="P47" s="622"/>
      <c r="Q47" s="622"/>
      <c r="R47" s="623"/>
      <c r="S47" s="401"/>
      <c r="T47" s="401"/>
      <c r="U47" s="493"/>
    </row>
    <row r="48" spans="1:21" ht="16" customHeight="1" x14ac:dyDescent="0.3">
      <c r="A48" s="522"/>
      <c r="B48" s="523"/>
      <c r="C48" s="524"/>
      <c r="D48" s="621"/>
      <c r="E48" s="622"/>
      <c r="F48" s="622"/>
      <c r="G48" s="622"/>
      <c r="H48" s="622"/>
      <c r="I48" s="622"/>
      <c r="J48" s="622"/>
      <c r="K48" s="622"/>
      <c r="L48" s="622"/>
      <c r="M48" s="622"/>
      <c r="N48" s="622"/>
      <c r="O48" s="622"/>
      <c r="P48" s="622"/>
      <c r="Q48" s="622"/>
      <c r="R48" s="623"/>
      <c r="S48" s="401"/>
      <c r="T48" s="401"/>
      <c r="U48" s="493"/>
    </row>
    <row r="49" spans="1:21" ht="16" customHeight="1" x14ac:dyDescent="0.3">
      <c r="A49" s="522"/>
      <c r="B49" s="523"/>
      <c r="C49" s="524"/>
      <c r="D49" s="621"/>
      <c r="E49" s="622"/>
      <c r="F49" s="622"/>
      <c r="G49" s="622"/>
      <c r="H49" s="622"/>
      <c r="I49" s="622"/>
      <c r="J49" s="622"/>
      <c r="K49" s="622"/>
      <c r="L49" s="622"/>
      <c r="M49" s="622"/>
      <c r="N49" s="622"/>
      <c r="O49" s="622"/>
      <c r="P49" s="622"/>
      <c r="Q49" s="622"/>
      <c r="R49" s="623"/>
      <c r="S49" s="401"/>
      <c r="T49" s="401"/>
      <c r="U49" s="493"/>
    </row>
    <row r="50" spans="1:21" ht="16" customHeight="1" x14ac:dyDescent="0.3">
      <c r="A50" s="522"/>
      <c r="B50" s="523"/>
      <c r="C50" s="524"/>
      <c r="D50" s="621"/>
      <c r="E50" s="622"/>
      <c r="F50" s="622"/>
      <c r="G50" s="622"/>
      <c r="H50" s="622"/>
      <c r="I50" s="622"/>
      <c r="J50" s="622"/>
      <c r="K50" s="622"/>
      <c r="L50" s="622"/>
      <c r="M50" s="622"/>
      <c r="N50" s="622"/>
      <c r="O50" s="622"/>
      <c r="P50" s="622"/>
      <c r="Q50" s="622"/>
      <c r="R50" s="623"/>
      <c r="S50" s="401"/>
      <c r="T50" s="401"/>
      <c r="U50" s="493"/>
    </row>
    <row r="51" spans="1:21" ht="16" customHeight="1" x14ac:dyDescent="0.3">
      <c r="A51" s="522"/>
      <c r="B51" s="523"/>
      <c r="C51" s="524"/>
      <c r="D51" s="621"/>
      <c r="E51" s="622"/>
      <c r="F51" s="622"/>
      <c r="G51" s="622"/>
      <c r="H51" s="622"/>
      <c r="I51" s="622"/>
      <c r="J51" s="622"/>
      <c r="K51" s="622"/>
      <c r="L51" s="622"/>
      <c r="M51" s="622"/>
      <c r="N51" s="622"/>
      <c r="O51" s="622"/>
      <c r="P51" s="622"/>
      <c r="Q51" s="622"/>
      <c r="R51" s="623"/>
      <c r="S51" s="401"/>
      <c r="T51" s="401"/>
      <c r="U51" s="493"/>
    </row>
    <row r="52" spans="1:21" ht="16" customHeight="1" x14ac:dyDescent="0.3">
      <c r="A52" s="522"/>
      <c r="B52" s="523"/>
      <c r="C52" s="524"/>
      <c r="D52" s="621"/>
      <c r="E52" s="622"/>
      <c r="F52" s="622"/>
      <c r="G52" s="622"/>
      <c r="H52" s="622"/>
      <c r="I52" s="622"/>
      <c r="J52" s="622"/>
      <c r="K52" s="622"/>
      <c r="L52" s="622"/>
      <c r="M52" s="622"/>
      <c r="N52" s="622"/>
      <c r="O52" s="622"/>
      <c r="P52" s="622"/>
      <c r="Q52" s="622"/>
      <c r="R52" s="623"/>
      <c r="S52" s="401"/>
      <c r="T52" s="401"/>
      <c r="U52" s="493"/>
    </row>
    <row r="53" spans="1:21" ht="16" customHeight="1" x14ac:dyDescent="0.3">
      <c r="A53" s="522"/>
      <c r="B53" s="523"/>
      <c r="C53" s="524"/>
      <c r="D53" s="621"/>
      <c r="E53" s="622"/>
      <c r="F53" s="622"/>
      <c r="G53" s="622"/>
      <c r="H53" s="622"/>
      <c r="I53" s="622"/>
      <c r="J53" s="622"/>
      <c r="K53" s="622"/>
      <c r="L53" s="622"/>
      <c r="M53" s="622"/>
      <c r="N53" s="622"/>
      <c r="O53" s="622"/>
      <c r="P53" s="622"/>
      <c r="Q53" s="622"/>
      <c r="R53" s="623"/>
      <c r="S53" s="401"/>
      <c r="T53" s="401"/>
      <c r="U53" s="493"/>
    </row>
    <row r="54" spans="1:21" ht="16" customHeight="1" x14ac:dyDescent="0.3">
      <c r="A54" s="522"/>
      <c r="B54" s="523"/>
      <c r="C54" s="524"/>
      <c r="D54" s="621"/>
      <c r="E54" s="622"/>
      <c r="F54" s="622"/>
      <c r="G54" s="622"/>
      <c r="H54" s="622"/>
      <c r="I54" s="622"/>
      <c r="J54" s="622"/>
      <c r="K54" s="622"/>
      <c r="L54" s="622"/>
      <c r="M54" s="622"/>
      <c r="N54" s="622"/>
      <c r="O54" s="622"/>
      <c r="P54" s="622"/>
      <c r="Q54" s="622"/>
      <c r="R54" s="623"/>
      <c r="S54" s="401"/>
      <c r="T54" s="401"/>
      <c r="U54" s="493"/>
    </row>
    <row r="55" spans="1:21" ht="16" customHeight="1" x14ac:dyDescent="0.3">
      <c r="A55" s="522"/>
      <c r="B55" s="523"/>
      <c r="C55" s="524"/>
      <c r="D55" s="621"/>
      <c r="E55" s="622"/>
      <c r="F55" s="622"/>
      <c r="G55" s="622"/>
      <c r="H55" s="622"/>
      <c r="I55" s="622"/>
      <c r="J55" s="622"/>
      <c r="K55" s="622"/>
      <c r="L55" s="622"/>
      <c r="M55" s="622"/>
      <c r="N55" s="622"/>
      <c r="O55" s="622"/>
      <c r="P55" s="622"/>
      <c r="Q55" s="622"/>
      <c r="R55" s="623"/>
      <c r="S55" s="401"/>
      <c r="T55" s="401"/>
      <c r="U55" s="493"/>
    </row>
    <row r="56" spans="1:21" ht="16" customHeight="1" x14ac:dyDescent="0.3">
      <c r="A56" s="522"/>
      <c r="B56" s="523"/>
      <c r="C56" s="524"/>
      <c r="D56" s="621"/>
      <c r="E56" s="622"/>
      <c r="F56" s="622"/>
      <c r="G56" s="622"/>
      <c r="H56" s="622"/>
      <c r="I56" s="622"/>
      <c r="J56" s="622"/>
      <c r="K56" s="622"/>
      <c r="L56" s="622"/>
      <c r="M56" s="622"/>
      <c r="N56" s="622"/>
      <c r="O56" s="622"/>
      <c r="P56" s="622"/>
      <c r="Q56" s="622"/>
      <c r="R56" s="623"/>
      <c r="S56" s="401"/>
      <c r="T56" s="401"/>
      <c r="U56" s="493"/>
    </row>
    <row r="57" spans="1:21" ht="16" customHeight="1" x14ac:dyDescent="0.3">
      <c r="A57" s="522"/>
      <c r="B57" s="523"/>
      <c r="C57" s="524"/>
      <c r="D57" s="621"/>
      <c r="E57" s="622"/>
      <c r="F57" s="622"/>
      <c r="G57" s="622"/>
      <c r="H57" s="622"/>
      <c r="I57" s="622"/>
      <c r="J57" s="622"/>
      <c r="K57" s="622"/>
      <c r="L57" s="622"/>
      <c r="M57" s="622"/>
      <c r="N57" s="622"/>
      <c r="O57" s="622"/>
      <c r="P57" s="622"/>
      <c r="Q57" s="622"/>
      <c r="R57" s="623"/>
      <c r="S57" s="401"/>
      <c r="T57" s="401"/>
      <c r="U57" s="493"/>
    </row>
    <row r="58" spans="1:21" ht="16" customHeight="1" x14ac:dyDescent="0.3">
      <c r="A58" s="522"/>
      <c r="B58" s="523"/>
      <c r="C58" s="524"/>
      <c r="D58" s="621"/>
      <c r="E58" s="622"/>
      <c r="F58" s="622"/>
      <c r="G58" s="622"/>
      <c r="H58" s="622"/>
      <c r="I58" s="622"/>
      <c r="J58" s="622"/>
      <c r="K58" s="622"/>
      <c r="L58" s="622"/>
      <c r="M58" s="622"/>
      <c r="N58" s="622"/>
      <c r="O58" s="622"/>
      <c r="P58" s="622"/>
      <c r="Q58" s="622"/>
      <c r="R58" s="623"/>
      <c r="S58" s="401"/>
      <c r="T58" s="401"/>
      <c r="U58" s="493"/>
    </row>
    <row r="59" spans="1:21" ht="16" customHeight="1" x14ac:dyDescent="0.3">
      <c r="A59" s="522"/>
      <c r="B59" s="523"/>
      <c r="C59" s="524"/>
      <c r="D59" s="621"/>
      <c r="E59" s="622"/>
      <c r="F59" s="622"/>
      <c r="G59" s="622"/>
      <c r="H59" s="622"/>
      <c r="I59" s="622"/>
      <c r="J59" s="622"/>
      <c r="K59" s="622"/>
      <c r="L59" s="622"/>
      <c r="M59" s="622"/>
      <c r="N59" s="622"/>
      <c r="O59" s="622"/>
      <c r="P59" s="622"/>
      <c r="Q59" s="622"/>
      <c r="R59" s="623"/>
      <c r="S59" s="401"/>
      <c r="T59" s="401"/>
      <c r="U59" s="493"/>
    </row>
    <row r="60" spans="1:21" ht="16" customHeight="1" x14ac:dyDescent="0.3">
      <c r="A60" s="522"/>
      <c r="B60" s="523"/>
      <c r="C60" s="524"/>
      <c r="D60" s="621"/>
      <c r="E60" s="622"/>
      <c r="F60" s="622"/>
      <c r="G60" s="622"/>
      <c r="H60" s="622"/>
      <c r="I60" s="622"/>
      <c r="J60" s="622"/>
      <c r="K60" s="622"/>
      <c r="L60" s="622"/>
      <c r="M60" s="622"/>
      <c r="N60" s="622"/>
      <c r="O60" s="622"/>
      <c r="P60" s="622"/>
      <c r="Q60" s="622"/>
      <c r="R60" s="623"/>
      <c r="S60" s="401"/>
      <c r="T60" s="401"/>
      <c r="U60" s="493"/>
    </row>
    <row r="61" spans="1:21" ht="16" customHeight="1" x14ac:dyDescent="0.3">
      <c r="A61" s="522"/>
      <c r="B61" s="523"/>
      <c r="C61" s="524"/>
      <c r="D61" s="621"/>
      <c r="E61" s="622"/>
      <c r="F61" s="622"/>
      <c r="G61" s="622"/>
      <c r="H61" s="622"/>
      <c r="I61" s="622"/>
      <c r="J61" s="622"/>
      <c r="K61" s="622"/>
      <c r="L61" s="622"/>
      <c r="M61" s="622"/>
      <c r="N61" s="622"/>
      <c r="O61" s="622"/>
      <c r="P61" s="622"/>
      <c r="Q61" s="622"/>
      <c r="R61" s="623"/>
      <c r="S61" s="401"/>
      <c r="T61" s="401"/>
      <c r="U61" s="493"/>
    </row>
    <row r="62" spans="1:21" ht="16" customHeight="1" x14ac:dyDescent="0.3">
      <c r="A62" s="522"/>
      <c r="B62" s="523"/>
      <c r="C62" s="524"/>
      <c r="D62" s="621"/>
      <c r="E62" s="622"/>
      <c r="F62" s="622"/>
      <c r="G62" s="622"/>
      <c r="H62" s="622"/>
      <c r="I62" s="622"/>
      <c r="J62" s="622"/>
      <c r="K62" s="622"/>
      <c r="L62" s="622"/>
      <c r="M62" s="622"/>
      <c r="N62" s="622"/>
      <c r="O62" s="622"/>
      <c r="P62" s="622"/>
      <c r="Q62" s="622"/>
      <c r="R62" s="623"/>
      <c r="S62" s="401"/>
      <c r="T62" s="401"/>
      <c r="U62" s="493"/>
    </row>
    <row r="63" spans="1:21" ht="16" customHeight="1" thickBot="1" x14ac:dyDescent="0.35">
      <c r="A63" s="525"/>
      <c r="B63" s="526"/>
      <c r="C63" s="527"/>
      <c r="D63" s="615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616"/>
      <c r="R63" s="617"/>
      <c r="S63" s="402"/>
      <c r="T63" s="402"/>
      <c r="U63" s="494"/>
    </row>
    <row r="64" spans="1:21" ht="16" customHeight="1" x14ac:dyDescent="0.3">
      <c r="A64" s="602" t="s">
        <v>225</v>
      </c>
      <c r="B64" s="568"/>
      <c r="C64" s="568"/>
      <c r="D64" s="568"/>
      <c r="E64" s="568"/>
      <c r="F64" s="568"/>
      <c r="G64" s="568"/>
      <c r="H64" s="568"/>
      <c r="I64" s="568"/>
      <c r="J64" s="568"/>
      <c r="K64" s="568"/>
      <c r="L64" s="568"/>
      <c r="M64" s="568"/>
      <c r="N64" s="568"/>
      <c r="O64" s="568"/>
      <c r="P64" s="568"/>
      <c r="Q64" s="568"/>
      <c r="R64" s="624"/>
      <c r="S64" s="87">
        <f>SUM(S45:S63)</f>
        <v>0</v>
      </c>
      <c r="T64" s="87">
        <f>SUM(T43:T63)</f>
        <v>0</v>
      </c>
      <c r="U64" s="331">
        <f>SUM(U43:U63)</f>
        <v>0</v>
      </c>
    </row>
    <row r="65" spans="1:21" ht="16" customHeight="1" x14ac:dyDescent="0.3">
      <c r="A65" s="597" t="s">
        <v>226</v>
      </c>
      <c r="B65" s="570"/>
      <c r="C65" s="570"/>
      <c r="D65" s="570"/>
      <c r="E65" s="570"/>
      <c r="F65" s="570"/>
      <c r="G65" s="570"/>
      <c r="H65" s="570"/>
      <c r="I65" s="570"/>
      <c r="J65" s="570"/>
      <c r="K65" s="570"/>
      <c r="L65" s="570"/>
      <c r="M65" s="570"/>
      <c r="N65" s="570"/>
      <c r="O65" s="570"/>
      <c r="P65" s="570"/>
      <c r="Q65" s="570"/>
      <c r="R65" s="646"/>
      <c r="S65" s="72">
        <f>S99</f>
        <v>0</v>
      </c>
      <c r="T65" s="72">
        <f>T99</f>
        <v>0</v>
      </c>
      <c r="U65" s="332">
        <f>U99</f>
        <v>0</v>
      </c>
    </row>
    <row r="66" spans="1:21" ht="16" customHeight="1" thickBot="1" x14ac:dyDescent="0.35">
      <c r="A66" s="627" t="s">
        <v>227</v>
      </c>
      <c r="B66" s="572"/>
      <c r="C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628"/>
      <c r="S66" s="76"/>
      <c r="T66" s="76"/>
      <c r="U66" s="499"/>
    </row>
    <row r="67" spans="1:21" ht="16" customHeight="1" x14ac:dyDescent="0.25"/>
    <row r="68" spans="1:21" ht="14.25" customHeight="1" x14ac:dyDescent="0.35">
      <c r="A68" s="629"/>
      <c r="B68" s="629"/>
      <c r="C68" s="629"/>
      <c r="D68" s="629"/>
      <c r="E68" s="629"/>
      <c r="F68" s="629"/>
      <c r="G68" s="629"/>
      <c r="H68" s="629"/>
      <c r="I68" s="629"/>
      <c r="J68" s="629"/>
      <c r="K68" s="629"/>
      <c r="L68" s="629"/>
      <c r="M68" s="629"/>
      <c r="N68" s="629"/>
      <c r="O68" s="629"/>
      <c r="P68" s="629"/>
      <c r="Q68" s="629"/>
      <c r="R68" s="629"/>
      <c r="S68" s="629"/>
      <c r="T68" s="629"/>
      <c r="U68" s="629"/>
    </row>
    <row r="69" spans="1:21" ht="6.75" customHeight="1" x14ac:dyDescent="0.3">
      <c r="A69" s="476"/>
      <c r="B69" s="204"/>
      <c r="C69" s="20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4"/>
    </row>
    <row r="70" spans="1:21" ht="13" x14ac:dyDescent="0.3">
      <c r="A70" s="479"/>
      <c r="B70" s="471"/>
      <c r="C70" s="630"/>
      <c r="D70" s="630"/>
      <c r="E70" s="630"/>
      <c r="F70" s="630"/>
      <c r="G70" s="204"/>
      <c r="H70" s="204"/>
      <c r="I70" s="204"/>
      <c r="L70" s="471"/>
      <c r="M70" s="634"/>
      <c r="N70" s="633"/>
      <c r="O70" s="633"/>
      <c r="P70" s="472"/>
      <c r="R70" s="471"/>
      <c r="S70" s="471"/>
      <c r="T70" s="471"/>
      <c r="U70" s="205"/>
    </row>
    <row r="71" spans="1:21" ht="6.75" customHeight="1" x14ac:dyDescent="0.3">
      <c r="A71" s="476"/>
      <c r="B71" s="480"/>
      <c r="C71" s="204"/>
      <c r="E71" s="204"/>
      <c r="F71" s="204"/>
      <c r="G71" s="204"/>
      <c r="H71" s="204"/>
      <c r="I71" s="204"/>
      <c r="J71" s="204"/>
      <c r="K71" s="204"/>
      <c r="L71" s="473"/>
      <c r="M71" s="472"/>
      <c r="O71" s="204"/>
      <c r="P71" s="204"/>
      <c r="Q71" s="204"/>
      <c r="R71" s="204"/>
    </row>
    <row r="72" spans="1:21" ht="17.25" customHeight="1" x14ac:dyDescent="0.3">
      <c r="A72" s="204"/>
      <c r="B72" s="204"/>
      <c r="C72" s="204"/>
      <c r="D72" s="474"/>
      <c r="E72" s="474"/>
      <c r="F72" s="474"/>
      <c r="G72" s="474"/>
      <c r="H72" s="474"/>
      <c r="I72" s="474"/>
      <c r="J72" s="474"/>
      <c r="K72" s="474"/>
      <c r="L72" s="474"/>
      <c r="M72" s="474"/>
      <c r="N72" s="474"/>
      <c r="O72" s="474"/>
      <c r="P72" s="474"/>
      <c r="Q72" s="474"/>
      <c r="R72" s="474"/>
      <c r="S72" s="474"/>
      <c r="T72" s="474"/>
      <c r="U72" s="474"/>
    </row>
    <row r="73" spans="1:21" ht="120.75" customHeight="1" x14ac:dyDescent="0.25">
      <c r="A73" s="481"/>
      <c r="B73" s="482"/>
      <c r="C73" s="481"/>
      <c r="D73" s="483"/>
      <c r="E73" s="483"/>
      <c r="F73" s="483"/>
      <c r="G73" s="483"/>
      <c r="H73" s="483"/>
      <c r="I73" s="483"/>
      <c r="J73" s="483"/>
      <c r="K73" s="483"/>
      <c r="L73" s="483"/>
      <c r="M73" s="483"/>
      <c r="N73" s="483"/>
      <c r="O73" s="483"/>
      <c r="P73" s="483"/>
      <c r="Q73" s="483"/>
      <c r="R73" s="483"/>
      <c r="S73" s="483"/>
      <c r="T73" s="483"/>
      <c r="U73" s="483"/>
    </row>
    <row r="74" spans="1:21" ht="18.75" customHeight="1" x14ac:dyDescent="0.25">
      <c r="A74" s="475"/>
      <c r="B74" s="475"/>
      <c r="C74" s="475"/>
      <c r="D74" s="484"/>
      <c r="E74" s="484"/>
      <c r="F74" s="484"/>
      <c r="G74" s="484"/>
      <c r="H74" s="484"/>
      <c r="I74" s="484"/>
      <c r="J74" s="484"/>
      <c r="K74" s="484"/>
      <c r="L74" s="484"/>
      <c r="M74" s="484"/>
      <c r="N74" s="486"/>
      <c r="O74" s="486"/>
      <c r="P74" s="486"/>
      <c r="Q74" s="486"/>
      <c r="R74" s="486"/>
      <c r="S74" s="486"/>
      <c r="T74" s="486"/>
      <c r="U74" s="484"/>
    </row>
    <row r="75" spans="1:21" ht="18.75" customHeight="1" x14ac:dyDescent="0.25">
      <c r="A75" s="475"/>
      <c r="B75" s="475"/>
      <c r="C75" s="475"/>
      <c r="D75" s="484"/>
      <c r="E75" s="484"/>
      <c r="F75" s="484"/>
      <c r="G75" s="484"/>
      <c r="H75" s="484"/>
      <c r="I75" s="484"/>
      <c r="J75" s="484"/>
      <c r="K75" s="484"/>
      <c r="L75" s="484"/>
      <c r="M75" s="484"/>
      <c r="N75" s="486"/>
      <c r="O75" s="486"/>
      <c r="P75" s="486"/>
      <c r="Q75" s="486"/>
      <c r="R75" s="486"/>
      <c r="S75" s="486"/>
      <c r="T75" s="486"/>
      <c r="U75" s="484"/>
    </row>
    <row r="76" spans="1:21" ht="18.75" customHeight="1" x14ac:dyDescent="0.25">
      <c r="A76" s="475"/>
      <c r="B76" s="475"/>
      <c r="C76" s="475"/>
      <c r="D76" s="484"/>
      <c r="E76" s="484"/>
      <c r="F76" s="484"/>
      <c r="G76" s="484"/>
      <c r="H76" s="484"/>
      <c r="I76" s="484"/>
      <c r="J76" s="484"/>
      <c r="K76" s="484"/>
      <c r="L76" s="484"/>
      <c r="M76" s="484"/>
      <c r="N76" s="486"/>
      <c r="O76" s="486"/>
      <c r="P76" s="486"/>
      <c r="Q76" s="486"/>
      <c r="R76" s="486"/>
      <c r="S76" s="486"/>
      <c r="T76" s="486"/>
      <c r="U76" s="484"/>
    </row>
    <row r="77" spans="1:21" ht="18.75" customHeight="1" x14ac:dyDescent="0.25">
      <c r="A77" s="475"/>
      <c r="B77" s="475"/>
      <c r="C77" s="475"/>
      <c r="D77" s="484"/>
      <c r="E77" s="484"/>
      <c r="F77" s="484"/>
      <c r="G77" s="484"/>
      <c r="H77" s="484"/>
      <c r="I77" s="484"/>
      <c r="J77" s="484"/>
      <c r="K77" s="484"/>
      <c r="L77" s="484"/>
      <c r="M77" s="484"/>
      <c r="N77" s="484"/>
      <c r="O77" s="484"/>
      <c r="P77" s="484"/>
      <c r="Q77" s="484"/>
      <c r="R77" s="484"/>
      <c r="S77" s="484"/>
      <c r="T77" s="484"/>
      <c r="U77" s="484"/>
    </row>
    <row r="78" spans="1:21" ht="18.75" customHeight="1" x14ac:dyDescent="0.25">
      <c r="A78" s="475"/>
      <c r="B78" s="475"/>
      <c r="C78" s="475"/>
      <c r="D78" s="484"/>
      <c r="E78" s="484"/>
      <c r="F78" s="484"/>
      <c r="G78" s="484"/>
      <c r="H78" s="484"/>
      <c r="I78" s="484"/>
      <c r="J78" s="484"/>
      <c r="K78" s="484"/>
      <c r="L78" s="484"/>
      <c r="M78" s="484"/>
      <c r="N78" s="484"/>
      <c r="O78" s="484"/>
      <c r="P78" s="484"/>
      <c r="Q78" s="484"/>
      <c r="R78" s="484"/>
      <c r="S78" s="484"/>
      <c r="T78" s="484"/>
      <c r="U78" s="484"/>
    </row>
    <row r="79" spans="1:21" ht="18.75" customHeight="1" x14ac:dyDescent="0.25">
      <c r="A79" s="475"/>
      <c r="B79" s="475"/>
      <c r="C79" s="475"/>
      <c r="D79" s="484"/>
      <c r="E79" s="484"/>
      <c r="F79" s="484"/>
      <c r="G79" s="484"/>
      <c r="H79" s="484"/>
      <c r="I79" s="484"/>
      <c r="J79" s="484"/>
      <c r="K79" s="484"/>
      <c r="L79" s="484"/>
      <c r="M79" s="484"/>
      <c r="N79" s="484"/>
      <c r="O79" s="484"/>
      <c r="P79" s="484"/>
      <c r="Q79" s="484"/>
      <c r="R79" s="484"/>
      <c r="S79" s="484"/>
      <c r="T79" s="484"/>
      <c r="U79" s="484"/>
    </row>
    <row r="80" spans="1:21" ht="18.75" customHeight="1" x14ac:dyDescent="0.25">
      <c r="A80" s="475"/>
      <c r="B80" s="475"/>
      <c r="C80" s="475"/>
      <c r="D80" s="484"/>
      <c r="E80" s="484"/>
      <c r="F80" s="484"/>
      <c r="G80" s="484"/>
      <c r="H80" s="484"/>
      <c r="I80" s="484"/>
      <c r="J80" s="484"/>
      <c r="K80" s="484"/>
      <c r="L80" s="484"/>
      <c r="M80" s="484"/>
      <c r="N80" s="484"/>
      <c r="O80" s="484"/>
      <c r="P80" s="484"/>
      <c r="Q80" s="484"/>
      <c r="R80" s="484"/>
      <c r="S80" s="484"/>
      <c r="T80" s="484"/>
      <c r="U80" s="484"/>
    </row>
    <row r="81" spans="1:21" ht="18.75" customHeight="1" x14ac:dyDescent="0.25">
      <c r="A81" s="475"/>
      <c r="B81" s="475"/>
      <c r="C81" s="475"/>
      <c r="D81" s="484"/>
      <c r="E81" s="484"/>
      <c r="F81" s="484"/>
      <c r="G81" s="484"/>
      <c r="H81" s="484"/>
      <c r="I81" s="484"/>
      <c r="J81" s="484"/>
      <c r="K81" s="484"/>
      <c r="L81" s="484"/>
      <c r="M81" s="484"/>
      <c r="N81" s="484"/>
      <c r="O81" s="484"/>
      <c r="P81" s="484"/>
      <c r="Q81" s="484"/>
      <c r="R81" s="484"/>
      <c r="S81" s="484"/>
      <c r="T81" s="484"/>
      <c r="U81" s="484"/>
    </row>
    <row r="82" spans="1:21" ht="18.75" customHeight="1" x14ac:dyDescent="0.25">
      <c r="A82" s="475"/>
      <c r="B82" s="475"/>
      <c r="C82" s="475"/>
      <c r="D82" s="484"/>
      <c r="E82" s="484"/>
      <c r="F82" s="484"/>
      <c r="G82" s="484"/>
      <c r="H82" s="484"/>
      <c r="I82" s="484"/>
      <c r="J82" s="484"/>
      <c r="K82" s="484"/>
      <c r="L82" s="484"/>
      <c r="M82" s="484"/>
      <c r="N82" s="484"/>
      <c r="O82" s="484"/>
      <c r="P82" s="484"/>
      <c r="Q82" s="484"/>
      <c r="R82" s="484"/>
      <c r="S82" s="484"/>
      <c r="T82" s="484"/>
      <c r="U82" s="484"/>
    </row>
    <row r="83" spans="1:21" ht="18.75" customHeight="1" x14ac:dyDescent="0.25">
      <c r="A83" s="475"/>
      <c r="B83" s="475"/>
      <c r="C83" s="475"/>
      <c r="D83" s="484"/>
      <c r="E83" s="484"/>
      <c r="F83" s="484"/>
      <c r="G83" s="484"/>
      <c r="H83" s="484"/>
      <c r="I83" s="484"/>
      <c r="J83" s="484"/>
      <c r="K83" s="484"/>
      <c r="L83" s="484"/>
      <c r="M83" s="484"/>
      <c r="N83" s="484"/>
      <c r="O83" s="484"/>
      <c r="P83" s="484"/>
      <c r="Q83" s="484"/>
      <c r="R83" s="484"/>
      <c r="S83" s="484"/>
      <c r="T83" s="484"/>
      <c r="U83" s="484"/>
    </row>
    <row r="84" spans="1:21" ht="18.75" customHeight="1" x14ac:dyDescent="0.25">
      <c r="A84" s="475"/>
      <c r="B84" s="475"/>
      <c r="C84" s="475"/>
      <c r="D84" s="484"/>
      <c r="E84" s="484"/>
      <c r="F84" s="484"/>
      <c r="G84" s="484"/>
      <c r="H84" s="484"/>
      <c r="I84" s="484"/>
      <c r="J84" s="484"/>
      <c r="K84" s="484"/>
      <c r="L84" s="484"/>
      <c r="M84" s="484"/>
      <c r="N84" s="484"/>
      <c r="O84" s="484"/>
      <c r="P84" s="484"/>
      <c r="Q84" s="484"/>
      <c r="R84" s="484"/>
      <c r="S84" s="484"/>
      <c r="T84" s="484"/>
      <c r="U84" s="484"/>
    </row>
    <row r="85" spans="1:21" ht="18.75" customHeight="1" x14ac:dyDescent="0.25">
      <c r="A85" s="475"/>
      <c r="B85" s="475"/>
      <c r="C85" s="475"/>
      <c r="D85" s="484"/>
      <c r="E85" s="484"/>
      <c r="F85" s="484"/>
      <c r="G85" s="484"/>
      <c r="H85" s="484"/>
      <c r="I85" s="484"/>
      <c r="J85" s="484"/>
      <c r="K85" s="484"/>
      <c r="L85" s="484"/>
      <c r="M85" s="484"/>
      <c r="N85" s="484"/>
      <c r="O85" s="484"/>
      <c r="P85" s="484"/>
      <c r="Q85" s="484"/>
      <c r="R85" s="484"/>
      <c r="S85" s="484"/>
      <c r="T85" s="484"/>
      <c r="U85" s="484"/>
    </row>
    <row r="86" spans="1:21" ht="18.75" customHeight="1" x14ac:dyDescent="0.25">
      <c r="A86" s="475"/>
      <c r="B86" s="475"/>
      <c r="C86" s="475"/>
      <c r="D86" s="484"/>
      <c r="E86" s="484"/>
      <c r="F86" s="484"/>
      <c r="G86" s="484"/>
      <c r="H86" s="484"/>
      <c r="I86" s="484"/>
      <c r="J86" s="484"/>
      <c r="K86" s="484"/>
      <c r="L86" s="484"/>
      <c r="M86" s="484"/>
      <c r="N86" s="484"/>
      <c r="O86" s="484"/>
      <c r="P86" s="484"/>
      <c r="Q86" s="484"/>
      <c r="R86" s="484"/>
      <c r="S86" s="484"/>
      <c r="T86" s="484"/>
      <c r="U86" s="484"/>
    </row>
    <row r="87" spans="1:21" ht="18.75" customHeight="1" x14ac:dyDescent="0.25">
      <c r="A87" s="475"/>
      <c r="B87" s="475"/>
      <c r="C87" s="475"/>
      <c r="D87" s="484"/>
      <c r="E87" s="484"/>
      <c r="F87" s="484"/>
      <c r="G87" s="484"/>
      <c r="H87" s="484"/>
      <c r="I87" s="484"/>
      <c r="J87" s="484"/>
      <c r="K87" s="484"/>
      <c r="L87" s="484"/>
      <c r="M87" s="484"/>
      <c r="N87" s="484"/>
      <c r="O87" s="484"/>
      <c r="P87" s="484"/>
      <c r="Q87" s="484"/>
      <c r="R87" s="484"/>
      <c r="S87" s="484"/>
      <c r="T87" s="484"/>
      <c r="U87" s="484"/>
    </row>
    <row r="88" spans="1:21" ht="18.75" customHeight="1" x14ac:dyDescent="0.25">
      <c r="A88" s="475"/>
      <c r="B88" s="475"/>
      <c r="C88" s="475"/>
      <c r="D88" s="484"/>
      <c r="E88" s="484"/>
      <c r="F88" s="484"/>
      <c r="G88" s="484"/>
      <c r="H88" s="484"/>
      <c r="I88" s="484"/>
      <c r="J88" s="484"/>
      <c r="K88" s="484"/>
      <c r="L88" s="484"/>
      <c r="M88" s="484"/>
      <c r="N88" s="484"/>
      <c r="O88" s="484"/>
      <c r="P88" s="484"/>
      <c r="Q88" s="484"/>
      <c r="R88" s="484"/>
      <c r="S88" s="484"/>
      <c r="T88" s="484"/>
      <c r="U88" s="484"/>
    </row>
    <row r="89" spans="1:21" ht="18.75" customHeight="1" x14ac:dyDescent="0.3">
      <c r="A89" s="626"/>
      <c r="B89" s="626"/>
      <c r="C89" s="626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475"/>
      <c r="U89" s="475"/>
    </row>
    <row r="90" spans="1:21" ht="18.75" customHeight="1" x14ac:dyDescent="0.3">
      <c r="A90" s="626"/>
      <c r="B90" s="626"/>
      <c r="C90" s="626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460"/>
      <c r="P90" s="460"/>
      <c r="Q90" s="475"/>
      <c r="R90" s="460"/>
      <c r="S90" s="460"/>
      <c r="T90" s="475"/>
      <c r="U90" s="475"/>
    </row>
    <row r="91" spans="1:21" ht="18.75" customHeight="1" x14ac:dyDescent="0.3">
      <c r="A91" s="626"/>
      <c r="B91" s="626"/>
      <c r="C91" s="626"/>
      <c r="D91" s="475"/>
      <c r="E91" s="475"/>
      <c r="F91" s="475"/>
      <c r="G91" s="475"/>
      <c r="H91" s="475"/>
      <c r="I91" s="475"/>
      <c r="J91" s="475"/>
      <c r="K91" s="475"/>
      <c r="L91" s="475"/>
      <c r="M91" s="475"/>
      <c r="N91" s="475"/>
      <c r="O91" s="475"/>
      <c r="P91" s="475"/>
      <c r="Q91" s="475"/>
      <c r="R91" s="475"/>
      <c r="S91" s="475"/>
      <c r="T91" s="475"/>
      <c r="U91" s="475"/>
    </row>
    <row r="92" spans="1:21" ht="12.75" customHeight="1" x14ac:dyDescent="0.25">
      <c r="A92" s="642"/>
      <c r="B92" s="642"/>
      <c r="C92" s="642"/>
      <c r="D92" s="642"/>
      <c r="E92" s="642"/>
      <c r="F92" s="642"/>
      <c r="G92" s="642"/>
      <c r="H92" s="642"/>
      <c r="I92" s="642"/>
      <c r="J92" s="642"/>
      <c r="K92" s="642"/>
      <c r="L92" s="642"/>
      <c r="M92" s="642"/>
      <c r="N92" s="642"/>
      <c r="O92" s="642"/>
      <c r="P92" s="642"/>
      <c r="Q92" s="642"/>
      <c r="R92" s="642"/>
      <c r="S92" s="642"/>
      <c r="T92" s="635"/>
      <c r="U92" s="635"/>
    </row>
    <row r="93" spans="1:21" ht="12.75" customHeight="1" x14ac:dyDescent="0.25">
      <c r="A93" s="631"/>
      <c r="B93" s="631"/>
      <c r="C93" s="631"/>
      <c r="D93" s="631"/>
      <c r="E93" s="631"/>
      <c r="F93" s="631"/>
      <c r="G93" s="631"/>
      <c r="H93" s="631"/>
      <c r="I93" s="631"/>
      <c r="J93" s="631"/>
      <c r="K93" s="631"/>
      <c r="L93" s="631"/>
      <c r="M93" s="631"/>
      <c r="N93" s="631"/>
      <c r="O93" s="631"/>
      <c r="P93" s="631"/>
      <c r="Q93" s="631"/>
      <c r="R93" s="631"/>
      <c r="S93" s="631"/>
      <c r="T93" s="632"/>
      <c r="U93" s="632"/>
    </row>
    <row r="94" spans="1:21" ht="12.75" customHeight="1" x14ac:dyDescent="0.25">
      <c r="A94" s="633"/>
      <c r="B94" s="633"/>
      <c r="C94" s="633"/>
      <c r="D94" s="633"/>
      <c r="E94" s="633"/>
      <c r="F94" s="633"/>
      <c r="G94" s="633"/>
      <c r="H94" s="633"/>
      <c r="I94" s="633"/>
      <c r="J94" s="633"/>
      <c r="K94" s="633"/>
      <c r="L94" s="633"/>
      <c r="M94" s="633"/>
      <c r="N94" s="633"/>
      <c r="O94" s="633"/>
      <c r="P94" s="633"/>
      <c r="Q94" s="633"/>
      <c r="R94" s="633"/>
      <c r="S94" s="633"/>
      <c r="T94" s="633"/>
      <c r="U94" s="633"/>
    </row>
    <row r="95" spans="1:21" ht="12.75" customHeight="1" x14ac:dyDescent="0.25">
      <c r="A95" s="475"/>
      <c r="B95" s="475"/>
      <c r="C95" s="475"/>
      <c r="D95" s="475"/>
      <c r="E95" s="475"/>
      <c r="F95" s="475"/>
      <c r="G95" s="475"/>
      <c r="H95" s="475"/>
      <c r="I95" s="475"/>
      <c r="J95" s="475"/>
      <c r="K95" s="475"/>
      <c r="L95" s="475"/>
      <c r="M95" s="475"/>
      <c r="N95" s="475"/>
      <c r="O95" s="475"/>
      <c r="P95" s="475"/>
      <c r="Q95" s="475"/>
      <c r="R95" s="475"/>
      <c r="S95" s="475"/>
      <c r="T95" s="475"/>
      <c r="U95" s="475"/>
    </row>
    <row r="96" spans="1:21" ht="12.75" customHeight="1" x14ac:dyDescent="0.3">
      <c r="A96" s="476"/>
      <c r="B96" s="204"/>
      <c r="C96" s="204"/>
      <c r="E96" s="204"/>
      <c r="F96" s="204"/>
      <c r="G96" s="204"/>
      <c r="H96" s="477"/>
      <c r="I96" s="477"/>
      <c r="J96" s="478"/>
      <c r="K96" s="460"/>
      <c r="L96" s="460"/>
      <c r="M96" s="205"/>
      <c r="N96" s="460"/>
      <c r="O96" s="460"/>
      <c r="P96" s="204"/>
      <c r="Q96" s="204"/>
      <c r="R96" s="204"/>
      <c r="T96" s="204"/>
    </row>
    <row r="97" spans="1:21" ht="14.25" customHeight="1" x14ac:dyDescent="0.35">
      <c r="A97" s="629"/>
      <c r="B97" s="629"/>
      <c r="C97" s="629"/>
      <c r="D97" s="629"/>
      <c r="E97" s="629"/>
      <c r="F97" s="629"/>
      <c r="G97" s="629"/>
      <c r="H97" s="629"/>
      <c r="I97" s="629"/>
      <c r="J97" s="629"/>
      <c r="K97" s="629"/>
      <c r="L97" s="629"/>
      <c r="M97" s="629"/>
      <c r="N97" s="629"/>
      <c r="O97" s="629"/>
      <c r="P97" s="629"/>
      <c r="Q97" s="629"/>
      <c r="R97" s="629"/>
      <c r="S97" s="629"/>
      <c r="T97" s="629"/>
      <c r="U97" s="629"/>
    </row>
    <row r="98" spans="1:21" ht="6.75" customHeight="1" x14ac:dyDescent="0.3">
      <c r="A98" s="476"/>
      <c r="B98" s="204"/>
      <c r="C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4"/>
      <c r="Q98" s="204"/>
      <c r="R98" s="204"/>
    </row>
    <row r="99" spans="1:21" ht="13" x14ac:dyDescent="0.3">
      <c r="A99" s="479"/>
      <c r="B99" s="471"/>
      <c r="C99" s="630"/>
      <c r="D99" s="630"/>
      <c r="E99" s="630"/>
      <c r="F99" s="630"/>
      <c r="G99" s="204"/>
      <c r="H99" s="204"/>
      <c r="I99" s="204"/>
      <c r="L99" s="471"/>
      <c r="M99" s="634"/>
      <c r="N99" s="633"/>
      <c r="O99" s="633"/>
      <c r="P99" s="472"/>
      <c r="R99" s="471"/>
      <c r="S99" s="471"/>
      <c r="T99" s="471"/>
      <c r="U99" s="205"/>
    </row>
    <row r="100" spans="1:21" ht="6.75" customHeight="1" x14ac:dyDescent="0.3">
      <c r="A100" s="476"/>
      <c r="B100" s="480"/>
      <c r="C100" s="204"/>
      <c r="E100" s="204"/>
      <c r="F100" s="204"/>
      <c r="G100" s="204"/>
      <c r="H100" s="204"/>
      <c r="I100" s="204"/>
      <c r="J100" s="204"/>
      <c r="K100" s="204"/>
      <c r="L100" s="473"/>
      <c r="M100" s="472"/>
      <c r="O100" s="204"/>
      <c r="P100" s="204"/>
      <c r="Q100" s="204"/>
      <c r="R100" s="204"/>
    </row>
    <row r="101" spans="1:21" ht="17.25" customHeight="1" x14ac:dyDescent="0.3">
      <c r="A101" s="204"/>
      <c r="B101" s="204"/>
      <c r="C101" s="204"/>
      <c r="D101" s="474"/>
      <c r="E101" s="474"/>
      <c r="F101" s="474"/>
      <c r="G101" s="474"/>
      <c r="H101" s="474"/>
      <c r="I101" s="474"/>
      <c r="J101" s="474"/>
      <c r="K101" s="474"/>
      <c r="L101" s="474"/>
      <c r="M101" s="474"/>
      <c r="N101" s="474"/>
      <c r="O101" s="474"/>
      <c r="P101" s="474"/>
      <c r="Q101" s="474"/>
      <c r="R101" s="474"/>
      <c r="S101" s="474"/>
      <c r="T101" s="474"/>
      <c r="U101" s="474"/>
    </row>
    <row r="102" spans="1:21" ht="120.75" customHeight="1" x14ac:dyDescent="0.25">
      <c r="A102" s="481"/>
      <c r="B102" s="482"/>
      <c r="C102" s="481"/>
      <c r="D102" s="483"/>
      <c r="E102" s="483"/>
      <c r="F102" s="483"/>
      <c r="G102" s="483"/>
      <c r="H102" s="483"/>
      <c r="I102" s="483"/>
      <c r="J102" s="483"/>
      <c r="K102" s="483"/>
      <c r="L102" s="483"/>
      <c r="M102" s="483"/>
      <c r="N102" s="483"/>
      <c r="O102" s="483"/>
      <c r="P102" s="483"/>
      <c r="Q102" s="483"/>
      <c r="R102" s="483"/>
      <c r="S102" s="483"/>
      <c r="T102" s="483"/>
      <c r="U102" s="483"/>
    </row>
    <row r="103" spans="1:21" ht="18.75" customHeight="1" x14ac:dyDescent="0.25">
      <c r="A103" s="475"/>
      <c r="B103" s="475"/>
      <c r="C103" s="475"/>
      <c r="D103" s="484"/>
      <c r="E103" s="484"/>
      <c r="F103" s="484"/>
      <c r="G103" s="484"/>
      <c r="H103" s="484"/>
      <c r="I103" s="484"/>
      <c r="J103" s="484"/>
      <c r="K103" s="484"/>
      <c r="L103" s="484"/>
      <c r="M103" s="484"/>
      <c r="N103" s="486"/>
      <c r="O103" s="486"/>
      <c r="P103" s="486"/>
      <c r="Q103" s="486"/>
      <c r="R103" s="486"/>
      <c r="S103" s="486"/>
      <c r="T103" s="486"/>
      <c r="U103" s="484"/>
    </row>
    <row r="104" spans="1:21" ht="18.75" customHeight="1" x14ac:dyDescent="0.25">
      <c r="A104" s="475"/>
      <c r="B104" s="475"/>
      <c r="C104" s="475"/>
      <c r="D104" s="484"/>
      <c r="E104" s="484"/>
      <c r="F104" s="484"/>
      <c r="G104" s="484"/>
      <c r="H104" s="484"/>
      <c r="I104" s="484"/>
      <c r="J104" s="484"/>
      <c r="K104" s="484"/>
      <c r="L104" s="484"/>
      <c r="M104" s="484"/>
      <c r="N104" s="486"/>
      <c r="O104" s="486"/>
      <c r="P104" s="486"/>
      <c r="Q104" s="486"/>
      <c r="R104" s="486"/>
      <c r="S104" s="486"/>
      <c r="T104" s="486"/>
      <c r="U104" s="484"/>
    </row>
    <row r="105" spans="1:21" ht="18.75" customHeight="1" x14ac:dyDescent="0.25">
      <c r="A105" s="475"/>
      <c r="B105" s="475"/>
      <c r="C105" s="475"/>
      <c r="D105" s="484"/>
      <c r="E105" s="484"/>
      <c r="F105" s="484"/>
      <c r="G105" s="484"/>
      <c r="H105" s="484"/>
      <c r="I105" s="484"/>
      <c r="J105" s="484"/>
      <c r="K105" s="484"/>
      <c r="L105" s="484"/>
      <c r="M105" s="484"/>
      <c r="N105" s="486"/>
      <c r="O105" s="486"/>
      <c r="P105" s="486"/>
      <c r="Q105" s="486"/>
      <c r="R105" s="486"/>
      <c r="S105" s="486"/>
      <c r="T105" s="486"/>
      <c r="U105" s="484"/>
    </row>
    <row r="106" spans="1:21" ht="18.75" customHeight="1" x14ac:dyDescent="0.25">
      <c r="A106" s="475"/>
      <c r="B106" s="475"/>
      <c r="C106" s="475"/>
      <c r="D106" s="484"/>
      <c r="E106" s="484"/>
      <c r="F106" s="484"/>
      <c r="G106" s="484"/>
      <c r="H106" s="484"/>
      <c r="I106" s="484"/>
      <c r="J106" s="484"/>
      <c r="K106" s="484"/>
      <c r="L106" s="484"/>
      <c r="M106" s="484"/>
      <c r="N106" s="484"/>
      <c r="O106" s="484"/>
      <c r="P106" s="484"/>
      <c r="Q106" s="484"/>
      <c r="R106" s="484"/>
      <c r="S106" s="484"/>
      <c r="T106" s="484"/>
      <c r="U106" s="484"/>
    </row>
    <row r="107" spans="1:21" ht="18.75" customHeight="1" x14ac:dyDescent="0.25">
      <c r="A107" s="475"/>
      <c r="B107" s="475"/>
      <c r="C107" s="475"/>
      <c r="D107" s="484"/>
      <c r="E107" s="484"/>
      <c r="F107" s="484"/>
      <c r="G107" s="484"/>
      <c r="H107" s="484"/>
      <c r="I107" s="484"/>
      <c r="J107" s="484"/>
      <c r="K107" s="484"/>
      <c r="L107" s="484"/>
      <c r="M107" s="484"/>
      <c r="N107" s="484"/>
      <c r="O107" s="484"/>
      <c r="P107" s="484"/>
      <c r="Q107" s="484"/>
      <c r="R107" s="484"/>
      <c r="S107" s="484"/>
      <c r="T107" s="484"/>
      <c r="U107" s="484"/>
    </row>
    <row r="108" spans="1:21" ht="18.75" customHeight="1" x14ac:dyDescent="0.25">
      <c r="A108" s="475"/>
      <c r="B108" s="475"/>
      <c r="C108" s="475"/>
      <c r="D108" s="484"/>
      <c r="E108" s="484"/>
      <c r="F108" s="484"/>
      <c r="G108" s="484"/>
      <c r="H108" s="484"/>
      <c r="I108" s="484"/>
      <c r="J108" s="484"/>
      <c r="K108" s="484"/>
      <c r="L108" s="484"/>
      <c r="M108" s="484"/>
      <c r="N108" s="484"/>
      <c r="O108" s="484"/>
      <c r="P108" s="484"/>
      <c r="Q108" s="484"/>
      <c r="R108" s="484"/>
      <c r="S108" s="484"/>
      <c r="T108" s="484"/>
      <c r="U108" s="484"/>
    </row>
    <row r="109" spans="1:21" ht="18.75" customHeight="1" x14ac:dyDescent="0.25">
      <c r="A109" s="475"/>
      <c r="B109" s="475"/>
      <c r="C109" s="475"/>
      <c r="D109" s="484"/>
      <c r="E109" s="484"/>
      <c r="F109" s="484"/>
      <c r="G109" s="484"/>
      <c r="H109" s="484"/>
      <c r="I109" s="484"/>
      <c r="J109" s="484"/>
      <c r="K109" s="484"/>
      <c r="L109" s="484"/>
      <c r="M109" s="484"/>
      <c r="N109" s="484"/>
      <c r="O109" s="484"/>
      <c r="P109" s="484"/>
      <c r="Q109" s="484"/>
      <c r="R109" s="484"/>
      <c r="S109" s="484"/>
      <c r="T109" s="484"/>
      <c r="U109" s="484"/>
    </row>
    <row r="110" spans="1:21" ht="18.75" customHeight="1" x14ac:dyDescent="0.25">
      <c r="A110" s="475"/>
      <c r="B110" s="475"/>
      <c r="C110" s="475"/>
      <c r="D110" s="484"/>
      <c r="E110" s="484"/>
      <c r="F110" s="484"/>
      <c r="G110" s="484"/>
      <c r="H110" s="484"/>
      <c r="I110" s="484"/>
      <c r="J110" s="484"/>
      <c r="K110" s="484"/>
      <c r="L110" s="484"/>
      <c r="M110" s="484"/>
      <c r="N110" s="484"/>
      <c r="O110" s="484"/>
      <c r="P110" s="484"/>
      <c r="Q110" s="484"/>
      <c r="R110" s="484"/>
      <c r="S110" s="484"/>
      <c r="T110" s="484"/>
      <c r="U110" s="484"/>
    </row>
    <row r="111" spans="1:21" ht="18.75" customHeight="1" x14ac:dyDescent="0.25">
      <c r="A111" s="475"/>
      <c r="B111" s="475"/>
      <c r="C111" s="475"/>
      <c r="D111" s="484"/>
      <c r="E111" s="484"/>
      <c r="F111" s="484"/>
      <c r="G111" s="484"/>
      <c r="H111" s="484"/>
      <c r="I111" s="484"/>
      <c r="J111" s="484"/>
      <c r="K111" s="484"/>
      <c r="L111" s="484"/>
      <c r="M111" s="484"/>
      <c r="N111" s="484"/>
      <c r="O111" s="484"/>
      <c r="P111" s="484"/>
      <c r="Q111" s="484"/>
      <c r="R111" s="484"/>
      <c r="S111" s="484"/>
      <c r="T111" s="484"/>
      <c r="U111" s="484"/>
    </row>
    <row r="112" spans="1:21" ht="18.75" customHeight="1" x14ac:dyDescent="0.25">
      <c r="A112" s="475"/>
      <c r="B112" s="475"/>
      <c r="C112" s="475"/>
      <c r="D112" s="484"/>
      <c r="E112" s="484"/>
      <c r="F112" s="484"/>
      <c r="G112" s="484"/>
      <c r="H112" s="484"/>
      <c r="I112" s="484"/>
      <c r="J112" s="484"/>
      <c r="K112" s="484"/>
      <c r="L112" s="484"/>
      <c r="M112" s="484"/>
      <c r="N112" s="484"/>
      <c r="O112" s="484"/>
      <c r="P112" s="484"/>
      <c r="Q112" s="484"/>
      <c r="R112" s="484"/>
      <c r="S112" s="484"/>
      <c r="T112" s="484"/>
      <c r="U112" s="484"/>
    </row>
    <row r="113" spans="1:21" ht="18.75" customHeight="1" x14ac:dyDescent="0.25">
      <c r="A113" s="475"/>
      <c r="B113" s="475"/>
      <c r="C113" s="475"/>
      <c r="D113" s="484"/>
      <c r="E113" s="484"/>
      <c r="F113" s="484"/>
      <c r="G113" s="484"/>
      <c r="H113" s="484"/>
      <c r="I113" s="484"/>
      <c r="J113" s="484"/>
      <c r="K113" s="484"/>
      <c r="L113" s="484"/>
      <c r="M113" s="484"/>
      <c r="N113" s="484"/>
      <c r="O113" s="484"/>
      <c r="P113" s="484"/>
      <c r="Q113" s="484"/>
      <c r="R113" s="484"/>
      <c r="S113" s="484"/>
      <c r="T113" s="484"/>
      <c r="U113" s="484"/>
    </row>
    <row r="114" spans="1:21" ht="18.75" customHeight="1" x14ac:dyDescent="0.25">
      <c r="A114" s="475"/>
      <c r="B114" s="475"/>
      <c r="C114" s="475"/>
      <c r="D114" s="484"/>
      <c r="E114" s="484"/>
      <c r="F114" s="484"/>
      <c r="G114" s="484"/>
      <c r="H114" s="484"/>
      <c r="I114" s="484"/>
      <c r="J114" s="484"/>
      <c r="K114" s="484"/>
      <c r="L114" s="484"/>
      <c r="M114" s="484"/>
      <c r="N114" s="484"/>
      <c r="O114" s="484"/>
      <c r="P114" s="484"/>
      <c r="Q114" s="484"/>
      <c r="R114" s="484"/>
      <c r="S114" s="484"/>
      <c r="T114" s="484"/>
      <c r="U114" s="484"/>
    </row>
    <row r="115" spans="1:21" ht="18.75" customHeight="1" x14ac:dyDescent="0.25">
      <c r="A115" s="475"/>
      <c r="B115" s="475"/>
      <c r="C115" s="475"/>
      <c r="D115" s="484"/>
      <c r="E115" s="484"/>
      <c r="F115" s="484"/>
      <c r="G115" s="484"/>
      <c r="H115" s="484"/>
      <c r="I115" s="484"/>
      <c r="J115" s="484"/>
      <c r="K115" s="484"/>
      <c r="L115" s="484"/>
      <c r="M115" s="484"/>
      <c r="N115" s="484"/>
      <c r="O115" s="484"/>
      <c r="P115" s="484"/>
      <c r="Q115" s="484"/>
      <c r="R115" s="484"/>
      <c r="S115" s="484"/>
      <c r="T115" s="484"/>
      <c r="U115" s="484"/>
    </row>
    <row r="116" spans="1:21" ht="18.75" customHeight="1" x14ac:dyDescent="0.25">
      <c r="A116" s="475"/>
      <c r="B116" s="475"/>
      <c r="C116" s="475"/>
      <c r="D116" s="484"/>
      <c r="E116" s="484"/>
      <c r="F116" s="484"/>
      <c r="G116" s="484"/>
      <c r="H116" s="484"/>
      <c r="I116" s="484"/>
      <c r="J116" s="484"/>
      <c r="K116" s="484"/>
      <c r="L116" s="484"/>
      <c r="M116" s="484"/>
      <c r="N116" s="484"/>
      <c r="O116" s="484"/>
      <c r="P116" s="484"/>
      <c r="Q116" s="484"/>
      <c r="R116" s="484"/>
      <c r="S116" s="484"/>
      <c r="T116" s="484"/>
      <c r="U116" s="484"/>
    </row>
    <row r="117" spans="1:21" ht="18.75" customHeight="1" x14ac:dyDescent="0.25">
      <c r="A117" s="475"/>
      <c r="B117" s="475"/>
      <c r="C117" s="475"/>
      <c r="D117" s="484"/>
      <c r="E117" s="484"/>
      <c r="F117" s="484"/>
      <c r="G117" s="484"/>
      <c r="H117" s="484"/>
      <c r="I117" s="484"/>
      <c r="J117" s="484"/>
      <c r="K117" s="484"/>
      <c r="L117" s="484"/>
      <c r="M117" s="484"/>
      <c r="N117" s="484"/>
      <c r="O117" s="484"/>
      <c r="P117" s="484"/>
      <c r="Q117" s="484"/>
      <c r="R117" s="484"/>
      <c r="S117" s="484"/>
      <c r="T117" s="484"/>
      <c r="U117" s="484"/>
    </row>
    <row r="118" spans="1:21" ht="18.75" customHeight="1" x14ac:dyDescent="0.3">
      <c r="A118" s="626"/>
      <c r="B118" s="626"/>
      <c r="C118" s="626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475"/>
      <c r="U118" s="475"/>
    </row>
    <row r="119" spans="1:21" ht="18.75" customHeight="1" x14ac:dyDescent="0.3">
      <c r="A119" s="626"/>
      <c r="B119" s="626"/>
      <c r="C119" s="626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460"/>
      <c r="P119" s="460"/>
      <c r="Q119" s="475"/>
      <c r="R119" s="460"/>
      <c r="S119" s="460"/>
      <c r="T119" s="475"/>
      <c r="U119" s="475"/>
    </row>
    <row r="120" spans="1:21" ht="18.75" customHeight="1" x14ac:dyDescent="0.3">
      <c r="A120" s="626"/>
      <c r="B120" s="626"/>
      <c r="C120" s="626"/>
      <c r="D120" s="475"/>
      <c r="E120" s="475"/>
      <c r="F120" s="475"/>
      <c r="G120" s="475"/>
      <c r="H120" s="475"/>
      <c r="I120" s="475"/>
      <c r="J120" s="475"/>
      <c r="K120" s="475"/>
      <c r="L120" s="475"/>
      <c r="M120" s="475"/>
      <c r="N120" s="475"/>
      <c r="O120" s="475"/>
      <c r="P120" s="475"/>
      <c r="Q120" s="475"/>
      <c r="R120" s="475"/>
      <c r="S120" s="475"/>
      <c r="T120" s="475"/>
      <c r="U120" s="475"/>
    </row>
    <row r="121" spans="1:21" ht="12.75" customHeight="1" x14ac:dyDescent="0.25">
      <c r="A121" s="64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35"/>
      <c r="U121" s="635"/>
    </row>
    <row r="122" spans="1:21" ht="12.75" customHeight="1" x14ac:dyDescent="0.25">
      <c r="A122" s="631"/>
      <c r="B122" s="631"/>
      <c r="C122" s="631"/>
      <c r="D122" s="631"/>
      <c r="E122" s="631"/>
      <c r="F122" s="631"/>
      <c r="G122" s="631"/>
      <c r="H122" s="631"/>
      <c r="I122" s="631"/>
      <c r="J122" s="631"/>
      <c r="K122" s="631"/>
      <c r="L122" s="631"/>
      <c r="M122" s="631"/>
      <c r="N122" s="631"/>
      <c r="O122" s="631"/>
      <c r="P122" s="631"/>
      <c r="Q122" s="631"/>
      <c r="R122" s="631"/>
      <c r="S122" s="631"/>
      <c r="T122" s="632"/>
      <c r="U122" s="632"/>
    </row>
    <row r="123" spans="1:21" ht="12.75" customHeight="1" x14ac:dyDescent="0.25">
      <c r="A123" s="633"/>
      <c r="B123" s="633"/>
      <c r="C123" s="633"/>
      <c r="D123" s="633"/>
      <c r="E123" s="633"/>
      <c r="F123" s="633"/>
      <c r="G123" s="633"/>
      <c r="H123" s="633"/>
      <c r="I123" s="633"/>
      <c r="J123" s="633"/>
      <c r="K123" s="633"/>
      <c r="L123" s="633"/>
      <c r="M123" s="633"/>
      <c r="N123" s="633"/>
      <c r="O123" s="633"/>
      <c r="P123" s="633"/>
      <c r="Q123" s="633"/>
      <c r="R123" s="633"/>
      <c r="S123" s="633"/>
      <c r="T123" s="633"/>
      <c r="U123" s="633"/>
    </row>
    <row r="124" spans="1:21" ht="12.75" customHeight="1" x14ac:dyDescent="0.25">
      <c r="A124" s="475"/>
      <c r="B124" s="475"/>
      <c r="C124" s="475"/>
      <c r="D124" s="475"/>
      <c r="E124" s="475"/>
      <c r="F124" s="475"/>
      <c r="G124" s="475"/>
      <c r="H124" s="475"/>
      <c r="I124" s="475"/>
      <c r="J124" s="475"/>
      <c r="K124" s="475"/>
      <c r="L124" s="475"/>
      <c r="M124" s="475"/>
      <c r="N124" s="475"/>
      <c r="O124" s="475"/>
      <c r="P124" s="475"/>
      <c r="Q124" s="475"/>
      <c r="R124" s="475"/>
      <c r="S124" s="475"/>
      <c r="T124" s="475"/>
      <c r="U124" s="475"/>
    </row>
    <row r="125" spans="1:21" ht="12.75" customHeight="1" x14ac:dyDescent="0.3">
      <c r="A125" s="476"/>
      <c r="B125" s="204"/>
      <c r="C125" s="204"/>
      <c r="E125" s="204"/>
      <c r="F125" s="204"/>
      <c r="G125" s="204"/>
      <c r="H125" s="477"/>
      <c r="I125" s="477"/>
      <c r="J125" s="478"/>
      <c r="K125" s="460"/>
      <c r="L125" s="460"/>
      <c r="M125" s="205"/>
      <c r="N125" s="460"/>
      <c r="O125" s="460"/>
      <c r="P125" s="204"/>
      <c r="Q125" s="204"/>
      <c r="R125" s="204"/>
      <c r="T125" s="204"/>
    </row>
    <row r="126" spans="1:21" ht="14.25" customHeight="1" x14ac:dyDescent="0.35">
      <c r="A126" s="629"/>
      <c r="B126" s="629"/>
      <c r="C126" s="629"/>
      <c r="D126" s="629"/>
      <c r="E126" s="629"/>
      <c r="F126" s="629"/>
      <c r="G126" s="629"/>
      <c r="H126" s="629"/>
      <c r="I126" s="629"/>
      <c r="J126" s="629"/>
      <c r="K126" s="629"/>
      <c r="L126" s="629"/>
      <c r="M126" s="629"/>
      <c r="N126" s="629"/>
      <c r="O126" s="629"/>
      <c r="P126" s="629"/>
      <c r="Q126" s="629"/>
      <c r="R126" s="629"/>
      <c r="S126" s="629"/>
      <c r="T126" s="629"/>
      <c r="U126" s="629"/>
    </row>
    <row r="127" spans="1:21" ht="6.75" customHeight="1" x14ac:dyDescent="0.3">
      <c r="A127" s="476"/>
      <c r="B127" s="204"/>
      <c r="C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4"/>
      <c r="P127" s="204"/>
      <c r="Q127" s="204"/>
      <c r="R127" s="204"/>
    </row>
    <row r="128" spans="1:21" ht="12.75" customHeight="1" x14ac:dyDescent="0.3">
      <c r="A128" s="479"/>
      <c r="B128" s="471"/>
      <c r="C128" s="630"/>
      <c r="D128" s="630"/>
      <c r="E128" s="630"/>
      <c r="F128" s="630"/>
      <c r="G128" s="204"/>
      <c r="H128" s="204"/>
      <c r="I128" s="204"/>
      <c r="L128" s="471"/>
      <c r="M128" s="634"/>
      <c r="N128" s="633"/>
      <c r="O128" s="633"/>
      <c r="P128" s="472"/>
      <c r="R128" s="471"/>
      <c r="S128" s="471"/>
      <c r="T128" s="471"/>
      <c r="U128" s="205"/>
    </row>
    <row r="129" spans="1:21" ht="6.75" customHeight="1" x14ac:dyDescent="0.3">
      <c r="A129" s="476"/>
      <c r="B129" s="480"/>
      <c r="C129" s="204"/>
      <c r="E129" s="204"/>
      <c r="F129" s="204"/>
      <c r="G129" s="204"/>
      <c r="H129" s="204"/>
      <c r="I129" s="204"/>
      <c r="J129" s="204"/>
      <c r="K129" s="204"/>
      <c r="L129" s="473"/>
      <c r="M129" s="472"/>
      <c r="O129" s="204"/>
      <c r="P129" s="204"/>
      <c r="Q129" s="204"/>
      <c r="R129" s="204"/>
    </row>
    <row r="130" spans="1:21" ht="17.25" customHeight="1" x14ac:dyDescent="0.3">
      <c r="A130" s="204"/>
      <c r="B130" s="204"/>
      <c r="C130" s="204"/>
      <c r="D130" s="474"/>
      <c r="E130" s="474"/>
      <c r="F130" s="474"/>
      <c r="G130" s="474"/>
      <c r="H130" s="474"/>
      <c r="I130" s="474"/>
      <c r="J130" s="474"/>
      <c r="K130" s="474"/>
      <c r="L130" s="474"/>
      <c r="M130" s="474"/>
      <c r="N130" s="474"/>
      <c r="O130" s="474"/>
      <c r="P130" s="474"/>
      <c r="Q130" s="474"/>
      <c r="R130" s="474"/>
      <c r="S130" s="474"/>
      <c r="T130" s="474"/>
      <c r="U130" s="474"/>
    </row>
    <row r="131" spans="1:21" ht="120.75" customHeight="1" x14ac:dyDescent="0.25">
      <c r="A131" s="481"/>
      <c r="B131" s="482"/>
      <c r="C131" s="481"/>
      <c r="D131" s="483"/>
      <c r="E131" s="483"/>
      <c r="F131" s="483"/>
      <c r="G131" s="483"/>
      <c r="H131" s="483"/>
      <c r="I131" s="483"/>
      <c r="J131" s="483"/>
      <c r="K131" s="483"/>
      <c r="L131" s="483"/>
      <c r="M131" s="483"/>
      <c r="N131" s="483"/>
      <c r="O131" s="483"/>
      <c r="P131" s="483"/>
      <c r="Q131" s="483"/>
      <c r="R131" s="483"/>
      <c r="S131" s="483"/>
      <c r="T131" s="483"/>
      <c r="U131" s="483"/>
    </row>
    <row r="132" spans="1:21" ht="18.75" customHeight="1" x14ac:dyDescent="0.25">
      <c r="A132" s="475"/>
      <c r="B132" s="128"/>
      <c r="C132" s="475"/>
      <c r="D132" s="484"/>
      <c r="E132" s="484"/>
      <c r="F132" s="484"/>
      <c r="G132" s="484"/>
      <c r="H132" s="484"/>
      <c r="I132" s="484"/>
      <c r="J132" s="484"/>
      <c r="K132" s="484"/>
      <c r="L132" s="484"/>
      <c r="M132" s="484"/>
      <c r="N132" s="486"/>
      <c r="O132" s="486"/>
      <c r="P132" s="486"/>
      <c r="Q132" s="486"/>
      <c r="R132" s="486"/>
      <c r="S132" s="486"/>
      <c r="T132" s="486"/>
      <c r="U132" s="484"/>
    </row>
    <row r="133" spans="1:21" ht="18.75" customHeight="1" x14ac:dyDescent="0.25">
      <c r="A133" s="475"/>
      <c r="B133" s="475"/>
      <c r="C133" s="475"/>
      <c r="D133" s="484"/>
      <c r="E133" s="484"/>
      <c r="F133" s="484"/>
      <c r="G133" s="484"/>
      <c r="H133" s="484"/>
      <c r="I133" s="484"/>
      <c r="J133" s="484"/>
      <c r="K133" s="484"/>
      <c r="L133" s="484"/>
      <c r="M133" s="484"/>
      <c r="N133" s="485"/>
      <c r="O133" s="486"/>
      <c r="P133" s="486"/>
      <c r="Q133" s="484"/>
      <c r="R133" s="486"/>
      <c r="S133" s="486"/>
      <c r="T133" s="486"/>
      <c r="U133" s="484"/>
    </row>
    <row r="134" spans="1:21" ht="18.75" customHeight="1" x14ac:dyDescent="0.25">
      <c r="A134" s="475"/>
      <c r="B134" s="475"/>
      <c r="C134" s="475"/>
      <c r="D134" s="484"/>
      <c r="E134" s="484"/>
      <c r="F134" s="484"/>
      <c r="G134" s="484"/>
      <c r="H134" s="484"/>
      <c r="I134" s="484"/>
      <c r="J134" s="484"/>
      <c r="K134" s="484"/>
      <c r="L134" s="484"/>
      <c r="M134" s="484"/>
      <c r="N134" s="486"/>
      <c r="O134" s="486"/>
      <c r="P134" s="486"/>
      <c r="Q134" s="486"/>
      <c r="R134" s="486"/>
      <c r="S134" s="486"/>
      <c r="T134" s="486"/>
      <c r="U134" s="484"/>
    </row>
    <row r="135" spans="1:21" ht="18.75" customHeight="1" x14ac:dyDescent="0.25">
      <c r="A135" s="475"/>
      <c r="B135" s="475"/>
      <c r="C135" s="475"/>
      <c r="D135" s="484"/>
      <c r="E135" s="484"/>
      <c r="F135" s="484"/>
      <c r="G135" s="484"/>
      <c r="H135" s="484"/>
      <c r="I135" s="484"/>
      <c r="J135" s="484"/>
      <c r="K135" s="484"/>
      <c r="L135" s="484"/>
      <c r="M135" s="484"/>
      <c r="N135" s="486"/>
      <c r="O135" s="486"/>
      <c r="P135" s="486"/>
      <c r="Q135" s="486"/>
      <c r="R135" s="486"/>
      <c r="S135" s="486"/>
      <c r="T135" s="486"/>
      <c r="U135" s="484"/>
    </row>
    <row r="136" spans="1:21" ht="18.75" customHeight="1" x14ac:dyDescent="0.25">
      <c r="A136" s="475"/>
      <c r="B136" s="475"/>
      <c r="C136" s="475"/>
      <c r="D136" s="484"/>
      <c r="E136" s="484"/>
      <c r="F136" s="484"/>
      <c r="G136" s="484"/>
      <c r="H136" s="484"/>
      <c r="I136" s="484"/>
      <c r="J136" s="484"/>
      <c r="K136" s="484"/>
      <c r="L136" s="484"/>
      <c r="M136" s="484"/>
      <c r="N136" s="484"/>
      <c r="O136" s="484"/>
      <c r="P136" s="484"/>
      <c r="Q136" s="484"/>
      <c r="R136" s="484"/>
      <c r="S136" s="484"/>
      <c r="T136" s="484"/>
      <c r="U136" s="484"/>
    </row>
    <row r="137" spans="1:21" ht="18.75" customHeight="1" x14ac:dyDescent="0.25">
      <c r="A137" s="475"/>
      <c r="B137" s="475"/>
      <c r="C137" s="475"/>
      <c r="D137" s="484"/>
      <c r="E137" s="484"/>
      <c r="F137" s="484"/>
      <c r="G137" s="484"/>
      <c r="H137" s="484"/>
      <c r="I137" s="484"/>
      <c r="J137" s="484"/>
      <c r="K137" s="484"/>
      <c r="L137" s="484"/>
      <c r="M137" s="484"/>
      <c r="N137" s="484"/>
      <c r="O137" s="484"/>
      <c r="P137" s="484"/>
      <c r="Q137" s="484"/>
      <c r="R137" s="484"/>
      <c r="S137" s="484"/>
      <c r="T137" s="484"/>
      <c r="U137" s="484"/>
    </row>
    <row r="138" spans="1:21" ht="18.75" customHeight="1" x14ac:dyDescent="0.25">
      <c r="A138" s="475"/>
      <c r="B138" s="475"/>
      <c r="C138" s="475"/>
      <c r="D138" s="484"/>
      <c r="E138" s="484"/>
      <c r="F138" s="484"/>
      <c r="G138" s="484"/>
      <c r="H138" s="484"/>
      <c r="I138" s="484"/>
      <c r="J138" s="484"/>
      <c r="K138" s="484"/>
      <c r="L138" s="484"/>
      <c r="M138" s="484"/>
      <c r="N138" s="484"/>
      <c r="O138" s="484"/>
      <c r="P138" s="484"/>
      <c r="Q138" s="484"/>
      <c r="R138" s="484"/>
      <c r="S138" s="484"/>
      <c r="T138" s="484"/>
      <c r="U138" s="484"/>
    </row>
    <row r="139" spans="1:21" ht="18.75" customHeight="1" x14ac:dyDescent="0.25">
      <c r="A139" s="475"/>
      <c r="B139" s="475"/>
      <c r="C139" s="475"/>
      <c r="D139" s="484"/>
      <c r="E139" s="484"/>
      <c r="F139" s="484"/>
      <c r="G139" s="484"/>
      <c r="H139" s="484"/>
      <c r="I139" s="484"/>
      <c r="J139" s="484"/>
      <c r="K139" s="484"/>
      <c r="L139" s="484"/>
      <c r="M139" s="484"/>
      <c r="N139" s="484"/>
      <c r="O139" s="484"/>
      <c r="P139" s="484"/>
      <c r="Q139" s="484"/>
      <c r="R139" s="484"/>
      <c r="S139" s="484"/>
      <c r="T139" s="484"/>
      <c r="U139" s="484"/>
    </row>
    <row r="140" spans="1:21" ht="18.75" customHeight="1" x14ac:dyDescent="0.25">
      <c r="A140" s="475"/>
      <c r="B140" s="475"/>
      <c r="C140" s="475"/>
      <c r="D140" s="484"/>
      <c r="E140" s="484"/>
      <c r="F140" s="484"/>
      <c r="G140" s="484"/>
      <c r="H140" s="484"/>
      <c r="I140" s="484"/>
      <c r="J140" s="484"/>
      <c r="K140" s="484"/>
      <c r="L140" s="484"/>
      <c r="M140" s="484"/>
      <c r="N140" s="484"/>
      <c r="O140" s="484"/>
      <c r="P140" s="484"/>
      <c r="Q140" s="484"/>
      <c r="R140" s="484"/>
      <c r="S140" s="484"/>
      <c r="T140" s="484"/>
      <c r="U140" s="484"/>
    </row>
    <row r="141" spans="1:21" ht="18.75" customHeight="1" x14ac:dyDescent="0.25">
      <c r="A141" s="475"/>
      <c r="B141" s="475"/>
      <c r="C141" s="475"/>
      <c r="D141" s="484"/>
      <c r="E141" s="484"/>
      <c r="F141" s="484"/>
      <c r="G141" s="484"/>
      <c r="H141" s="484"/>
      <c r="I141" s="484"/>
      <c r="J141" s="484"/>
      <c r="K141" s="484"/>
      <c r="L141" s="484"/>
      <c r="M141" s="484"/>
      <c r="N141" s="484"/>
      <c r="O141" s="484"/>
      <c r="P141" s="484"/>
      <c r="Q141" s="484"/>
      <c r="R141" s="484"/>
      <c r="S141" s="484"/>
      <c r="T141" s="484"/>
      <c r="U141" s="484"/>
    </row>
    <row r="142" spans="1:21" ht="18.75" customHeight="1" x14ac:dyDescent="0.25">
      <c r="A142" s="475"/>
      <c r="B142" s="475"/>
      <c r="C142" s="475"/>
      <c r="D142" s="484"/>
      <c r="E142" s="484"/>
      <c r="F142" s="484"/>
      <c r="G142" s="484"/>
      <c r="H142" s="484"/>
      <c r="I142" s="484"/>
      <c r="J142" s="484"/>
      <c r="K142" s="484"/>
      <c r="L142" s="484"/>
      <c r="M142" s="484"/>
      <c r="N142" s="484"/>
      <c r="O142" s="484"/>
      <c r="P142" s="484"/>
      <c r="Q142" s="484"/>
      <c r="R142" s="484"/>
      <c r="S142" s="484"/>
      <c r="T142" s="484"/>
      <c r="U142" s="484"/>
    </row>
    <row r="143" spans="1:21" ht="18.75" customHeight="1" x14ac:dyDescent="0.25">
      <c r="A143" s="475"/>
      <c r="B143" s="475"/>
      <c r="C143" s="475"/>
      <c r="D143" s="484"/>
      <c r="E143" s="484"/>
      <c r="F143" s="484"/>
      <c r="G143" s="484"/>
      <c r="H143" s="484"/>
      <c r="I143" s="484"/>
      <c r="J143" s="484"/>
      <c r="K143" s="484"/>
      <c r="L143" s="484"/>
      <c r="M143" s="484"/>
      <c r="N143" s="484"/>
      <c r="O143" s="484"/>
      <c r="P143" s="484"/>
      <c r="Q143" s="484"/>
      <c r="R143" s="484"/>
      <c r="S143" s="484"/>
      <c r="T143" s="484"/>
      <c r="U143" s="484"/>
    </row>
    <row r="144" spans="1:21" ht="18.75" customHeight="1" x14ac:dyDescent="0.25">
      <c r="A144" s="475"/>
      <c r="B144" s="475"/>
      <c r="C144" s="475"/>
      <c r="D144" s="484"/>
      <c r="E144" s="484"/>
      <c r="F144" s="484"/>
      <c r="G144" s="484"/>
      <c r="H144" s="484"/>
      <c r="I144" s="484"/>
      <c r="J144" s="484"/>
      <c r="K144" s="484"/>
      <c r="L144" s="484"/>
      <c r="M144" s="484"/>
      <c r="N144" s="484"/>
      <c r="O144" s="484"/>
      <c r="P144" s="484"/>
      <c r="Q144" s="484"/>
      <c r="R144" s="484"/>
      <c r="S144" s="484"/>
      <c r="T144" s="484"/>
      <c r="U144" s="484"/>
    </row>
    <row r="145" spans="1:21" ht="18.75" customHeight="1" x14ac:dyDescent="0.25">
      <c r="A145" s="475"/>
      <c r="B145" s="475"/>
      <c r="C145" s="475"/>
      <c r="D145" s="484"/>
      <c r="E145" s="484"/>
      <c r="F145" s="484"/>
      <c r="G145" s="484"/>
      <c r="H145" s="484"/>
      <c r="I145" s="484"/>
      <c r="J145" s="484"/>
      <c r="K145" s="484"/>
      <c r="L145" s="484"/>
      <c r="M145" s="484"/>
      <c r="N145" s="484"/>
      <c r="O145" s="484"/>
      <c r="P145" s="484"/>
      <c r="Q145" s="484"/>
      <c r="R145" s="484"/>
      <c r="S145" s="484"/>
      <c r="T145" s="484"/>
      <c r="U145" s="484"/>
    </row>
    <row r="146" spans="1:21" ht="18.75" customHeight="1" x14ac:dyDescent="0.25">
      <c r="A146" s="475"/>
      <c r="B146" s="475"/>
      <c r="C146" s="475"/>
      <c r="D146" s="484"/>
      <c r="E146" s="484"/>
      <c r="F146" s="484"/>
      <c r="G146" s="484"/>
      <c r="H146" s="484"/>
      <c r="I146" s="484"/>
      <c r="J146" s="484"/>
      <c r="K146" s="484"/>
      <c r="L146" s="484"/>
      <c r="M146" s="484"/>
      <c r="N146" s="484"/>
      <c r="O146" s="484"/>
      <c r="P146" s="484"/>
      <c r="Q146" s="484"/>
      <c r="R146" s="484"/>
      <c r="S146" s="484"/>
      <c r="T146" s="484"/>
      <c r="U146" s="484"/>
    </row>
    <row r="147" spans="1:21" ht="18.75" customHeight="1" x14ac:dyDescent="0.3">
      <c r="A147" s="626"/>
      <c r="B147" s="626"/>
      <c r="C147" s="626"/>
      <c r="D147" s="205"/>
      <c r="E147" s="205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475"/>
      <c r="U147" s="205"/>
    </row>
    <row r="148" spans="1:21" ht="18.75" customHeight="1" x14ac:dyDescent="0.3">
      <c r="A148" s="626"/>
      <c r="B148" s="626"/>
      <c r="C148" s="626"/>
      <c r="D148" s="205"/>
      <c r="E148" s="205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</row>
    <row r="149" spans="1:21" ht="18.75" customHeight="1" x14ac:dyDescent="0.3">
      <c r="A149" s="626"/>
      <c r="B149" s="626"/>
      <c r="C149" s="626"/>
      <c r="D149" s="475"/>
      <c r="E149" s="475"/>
      <c r="F149" s="475"/>
      <c r="G149" s="475"/>
      <c r="H149" s="475"/>
      <c r="I149" s="475"/>
      <c r="J149" s="475"/>
      <c r="K149" s="475"/>
      <c r="L149" s="475"/>
      <c r="M149" s="475"/>
      <c r="N149" s="475"/>
      <c r="O149" s="475"/>
      <c r="P149" s="475"/>
      <c r="Q149" s="475"/>
      <c r="R149" s="475"/>
      <c r="S149" s="475"/>
      <c r="T149" s="475"/>
      <c r="U149" s="475"/>
    </row>
    <row r="150" spans="1:21" ht="18.75" customHeight="1" x14ac:dyDescent="0.25"/>
    <row r="151" spans="1:21" ht="18.75" customHeight="1" x14ac:dyDescent="0.25"/>
    <row r="152" spans="1:21" ht="18.75" customHeight="1" x14ac:dyDescent="0.25"/>
    <row r="153" spans="1:21" ht="18.75" customHeight="1" x14ac:dyDescent="0.25"/>
    <row r="154" spans="1:21" ht="18.75" customHeight="1" x14ac:dyDescent="0.25"/>
    <row r="155" spans="1:21" ht="18.75" customHeight="1" x14ac:dyDescent="0.25"/>
    <row r="156" spans="1:21" ht="18.75" customHeight="1" x14ac:dyDescent="0.25"/>
  </sheetData>
  <sheetProtection sheet="1" objects="1" scenarios="1"/>
  <mergeCells count="90">
    <mergeCell ref="A2:U2"/>
    <mergeCell ref="A1:U1"/>
    <mergeCell ref="D25:R25"/>
    <mergeCell ref="D26:R26"/>
    <mergeCell ref="D16:R16"/>
    <mergeCell ref="D18:R18"/>
    <mergeCell ref="D19:R19"/>
    <mergeCell ref="D20:R20"/>
    <mergeCell ref="A3:U3"/>
    <mergeCell ref="A5:U5"/>
    <mergeCell ref="C7:F7"/>
    <mergeCell ref="D24:R24"/>
    <mergeCell ref="M7:N7"/>
    <mergeCell ref="D22:R22"/>
    <mergeCell ref="D15:R15"/>
    <mergeCell ref="D11:R11"/>
    <mergeCell ref="A35:U35"/>
    <mergeCell ref="D27:R27"/>
    <mergeCell ref="D28:R28"/>
    <mergeCell ref="A31:R31"/>
    <mergeCell ref="A32:R32"/>
    <mergeCell ref="A33:R33"/>
    <mergeCell ref="D29:R29"/>
    <mergeCell ref="D30:R30"/>
    <mergeCell ref="T92:U92"/>
    <mergeCell ref="A93:S93"/>
    <mergeCell ref="T93:U93"/>
    <mergeCell ref="A94:U94"/>
    <mergeCell ref="A92:S92"/>
    <mergeCell ref="A120:C120"/>
    <mergeCell ref="A121:S121"/>
    <mergeCell ref="M70:O70"/>
    <mergeCell ref="D42:R42"/>
    <mergeCell ref="D43:R43"/>
    <mergeCell ref="D44:R44"/>
    <mergeCell ref="D61:R61"/>
    <mergeCell ref="D54:R54"/>
    <mergeCell ref="A97:U97"/>
    <mergeCell ref="C99:F99"/>
    <mergeCell ref="M99:O99"/>
    <mergeCell ref="A118:C118"/>
    <mergeCell ref="A119:C119"/>
    <mergeCell ref="A65:R65"/>
    <mergeCell ref="D59:R59"/>
    <mergeCell ref="D51:R51"/>
    <mergeCell ref="D9:R9"/>
    <mergeCell ref="D10:R10"/>
    <mergeCell ref="D12:R12"/>
    <mergeCell ref="D13:R13"/>
    <mergeCell ref="D14:R14"/>
    <mergeCell ref="D52:R52"/>
    <mergeCell ref="D53:R53"/>
    <mergeCell ref="D62:R62"/>
    <mergeCell ref="D55:R55"/>
    <mergeCell ref="D56:R56"/>
    <mergeCell ref="D57:R57"/>
    <mergeCell ref="D60:R60"/>
    <mergeCell ref="D58:R58"/>
    <mergeCell ref="A149:C149"/>
    <mergeCell ref="A66:R66"/>
    <mergeCell ref="A89:C89"/>
    <mergeCell ref="A90:C90"/>
    <mergeCell ref="A91:C91"/>
    <mergeCell ref="A68:U68"/>
    <mergeCell ref="C70:F70"/>
    <mergeCell ref="A148:C148"/>
    <mergeCell ref="A122:S122"/>
    <mergeCell ref="T122:U122"/>
    <mergeCell ref="A123:U123"/>
    <mergeCell ref="A126:U126"/>
    <mergeCell ref="C128:F128"/>
    <mergeCell ref="M128:O128"/>
    <mergeCell ref="A147:C147"/>
    <mergeCell ref="T121:U121"/>
    <mergeCell ref="D63:R63"/>
    <mergeCell ref="D17:R17"/>
    <mergeCell ref="D49:R49"/>
    <mergeCell ref="D50:R50"/>
    <mergeCell ref="A64:R64"/>
    <mergeCell ref="D21:R21"/>
    <mergeCell ref="D45:R45"/>
    <mergeCell ref="D46:R46"/>
    <mergeCell ref="D47:R47"/>
    <mergeCell ref="D48:R48"/>
    <mergeCell ref="A36:U36"/>
    <mergeCell ref="A38:U38"/>
    <mergeCell ref="A34:U34"/>
    <mergeCell ref="C40:F40"/>
    <mergeCell ref="M40:N40"/>
    <mergeCell ref="D23:R23"/>
  </mergeCells>
  <phoneticPr fontId="2" type="noConversion"/>
  <conditionalFormatting sqref="S31:U32 S64:U65 D89:U89 D118:U118 D147:U148">
    <cfRule type="cellIs" dxfId="4" priority="1" stopIfTrue="1" operator="equal">
      <formula>0</formula>
    </cfRule>
  </conditionalFormatting>
  <pageMargins left="0.75" right="0.75" top="1" bottom="1" header="0.5" footer="0.5"/>
  <pageSetup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7"/>
  </sheetPr>
  <dimension ref="A1:U29"/>
  <sheetViews>
    <sheetView topLeftCell="B1" zoomScale="90" zoomScaleNormal="90" workbookViewId="0">
      <selection activeCell="B36" sqref="B36"/>
    </sheetView>
  </sheetViews>
  <sheetFormatPr defaultColWidth="9.1796875" defaultRowHeight="12.5" x14ac:dyDescent="0.25"/>
  <cols>
    <col min="1" max="1" width="5.26953125" style="20" customWidth="1"/>
    <col min="2" max="2" width="9.7265625" style="20" customWidth="1"/>
    <col min="3" max="3" width="5.7265625" style="20" customWidth="1"/>
    <col min="4" max="21" width="6.453125" style="20" customWidth="1"/>
    <col min="22" max="16384" width="9.1796875" style="20"/>
  </cols>
  <sheetData>
    <row r="1" spans="1:21" ht="12.75" customHeight="1" x14ac:dyDescent="0.25">
      <c r="A1" s="589" t="s">
        <v>362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94" t="s">
        <v>197</v>
      </c>
      <c r="U1" s="594"/>
    </row>
    <row r="2" spans="1:21" ht="12.75" customHeight="1" x14ac:dyDescent="0.25">
      <c r="A2" s="583" t="s">
        <v>363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96" t="s">
        <v>198</v>
      </c>
      <c r="U2" s="596"/>
    </row>
    <row r="3" spans="1:21" ht="12.75" customHeight="1" x14ac:dyDescent="0.25">
      <c r="A3" s="576" t="s">
        <v>254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6"/>
    </row>
    <row r="4" spans="1:21" ht="12.75" customHeight="1" x14ac:dyDescent="0.3">
      <c r="A4" s="7"/>
      <c r="B4" s="8"/>
      <c r="C4" s="8"/>
      <c r="D4" s="9"/>
      <c r="E4" s="8"/>
      <c r="F4" s="8"/>
      <c r="G4" s="8"/>
      <c r="H4" s="21"/>
      <c r="I4" s="21"/>
      <c r="J4" s="22"/>
      <c r="K4" s="15"/>
      <c r="L4" s="15"/>
      <c r="M4" s="14"/>
      <c r="N4" s="15"/>
      <c r="O4" s="15"/>
      <c r="P4" s="8"/>
      <c r="Q4" s="8"/>
      <c r="R4" s="8"/>
      <c r="S4" s="9"/>
      <c r="T4" s="8"/>
      <c r="U4" s="9"/>
    </row>
    <row r="5" spans="1:21" ht="14.25" customHeight="1" x14ac:dyDescent="0.35">
      <c r="A5" s="577" t="s">
        <v>228</v>
      </c>
      <c r="B5" s="577"/>
      <c r="C5" s="577"/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</row>
    <row r="6" spans="1:21" ht="6.75" customHeight="1" x14ac:dyDescent="0.3">
      <c r="A6" s="7"/>
      <c r="B6" s="8"/>
      <c r="C6" s="8"/>
      <c r="D6" s="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9"/>
      <c r="T6" s="9"/>
      <c r="U6" s="9"/>
    </row>
    <row r="7" spans="1:21" ht="13" x14ac:dyDescent="0.3">
      <c r="A7" s="11"/>
      <c r="B7" s="12" t="s">
        <v>200</v>
      </c>
      <c r="C7" s="650">
        <f>'TC 66-204 page 1'!C7:F7</f>
        <v>0</v>
      </c>
      <c r="D7" s="650"/>
      <c r="E7" s="650"/>
      <c r="F7" s="650"/>
      <c r="G7" s="8"/>
      <c r="H7" s="8"/>
      <c r="I7" s="8"/>
      <c r="J7" s="9"/>
      <c r="K7" s="9"/>
      <c r="L7" s="12" t="s">
        <v>205</v>
      </c>
      <c r="M7" s="601">
        <f>'TC 66-204 page 2'!M8:N8</f>
        <v>0</v>
      </c>
      <c r="N7" s="574"/>
      <c r="O7" s="574"/>
      <c r="P7" s="23"/>
      <c r="Q7" s="9"/>
      <c r="R7" s="12" t="s">
        <v>332</v>
      </c>
      <c r="S7" s="12"/>
      <c r="T7" s="12"/>
      <c r="U7" s="14"/>
    </row>
    <row r="8" spans="1:21" ht="6.75" customHeight="1" thickBot="1" x14ac:dyDescent="0.35">
      <c r="A8" s="7"/>
      <c r="B8" s="24"/>
      <c r="C8" s="8"/>
      <c r="D8" s="9"/>
      <c r="E8" s="8"/>
      <c r="F8" s="8"/>
      <c r="G8" s="8"/>
      <c r="H8" s="8"/>
      <c r="I8" s="8"/>
      <c r="J8" s="8"/>
      <c r="K8" s="8"/>
      <c r="L8" s="25"/>
      <c r="M8" s="23"/>
      <c r="N8" s="9"/>
      <c r="O8" s="8"/>
      <c r="P8" s="8"/>
      <c r="Q8" s="8"/>
      <c r="R8" s="8"/>
      <c r="S8" s="9"/>
      <c r="T8" s="9"/>
      <c r="U8" s="9"/>
    </row>
    <row r="9" spans="1:21" ht="17.25" customHeight="1" x14ac:dyDescent="0.3">
      <c r="A9" s="5"/>
      <c r="B9" s="3"/>
      <c r="C9" s="3"/>
      <c r="D9" s="264">
        <v>83</v>
      </c>
      <c r="E9" s="264">
        <v>84</v>
      </c>
      <c r="F9" s="264">
        <v>85</v>
      </c>
      <c r="G9" s="264">
        <v>86</v>
      </c>
      <c r="H9" s="264">
        <v>87</v>
      </c>
      <c r="I9" s="264">
        <v>88</v>
      </c>
      <c r="J9" s="264">
        <v>89</v>
      </c>
      <c r="K9" s="264">
        <v>90</v>
      </c>
      <c r="L9" s="264">
        <v>91</v>
      </c>
      <c r="M9" s="264">
        <v>92</v>
      </c>
      <c r="N9" s="264">
        <v>93</v>
      </c>
      <c r="O9" s="264">
        <v>94</v>
      </c>
      <c r="P9" s="264">
        <v>95</v>
      </c>
      <c r="Q9" s="264">
        <v>96</v>
      </c>
      <c r="R9" s="264">
        <v>97</v>
      </c>
      <c r="S9" s="264">
        <v>98</v>
      </c>
      <c r="T9" s="264">
        <v>99</v>
      </c>
      <c r="U9" s="262">
        <v>100</v>
      </c>
    </row>
    <row r="10" spans="1:21" ht="120.75" customHeight="1" x14ac:dyDescent="0.25">
      <c r="A10" s="6" t="s">
        <v>206</v>
      </c>
      <c r="B10" s="26" t="s">
        <v>207</v>
      </c>
      <c r="C10" s="4" t="s">
        <v>208</v>
      </c>
      <c r="D10" s="18" t="s">
        <v>648</v>
      </c>
      <c r="E10" s="18" t="s">
        <v>649</v>
      </c>
      <c r="F10" s="18" t="s">
        <v>650</v>
      </c>
      <c r="G10" s="9"/>
      <c r="H10" s="186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92"/>
    </row>
    <row r="11" spans="1:21" ht="18.75" customHeight="1" x14ac:dyDescent="0.25">
      <c r="A11" s="429"/>
      <c r="B11" s="405"/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14"/>
      <c r="O11" s="414"/>
      <c r="P11" s="414"/>
      <c r="Q11" s="414"/>
      <c r="R11" s="414"/>
      <c r="S11" s="414"/>
      <c r="T11" s="414"/>
      <c r="U11" s="408"/>
    </row>
    <row r="12" spans="1:21" ht="18.75" customHeight="1" x14ac:dyDescent="0.25">
      <c r="A12" s="429"/>
      <c r="B12" s="405"/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14"/>
      <c r="O12" s="414"/>
      <c r="P12" s="414"/>
      <c r="Q12" s="414"/>
      <c r="R12" s="414"/>
      <c r="S12" s="414"/>
      <c r="T12" s="414"/>
      <c r="U12" s="408"/>
    </row>
    <row r="13" spans="1:21" ht="18.75" customHeight="1" x14ac:dyDescent="0.25">
      <c r="A13" s="429"/>
      <c r="B13" s="405"/>
      <c r="C13" s="405"/>
      <c r="D13" s="405"/>
      <c r="E13" s="405"/>
      <c r="F13" s="405"/>
      <c r="G13" s="405"/>
      <c r="H13" s="405"/>
      <c r="I13" s="405"/>
      <c r="J13" s="405"/>
      <c r="K13" s="405"/>
      <c r="L13" s="405"/>
      <c r="M13" s="405"/>
      <c r="N13" s="414"/>
      <c r="O13" s="414"/>
      <c r="P13" s="414"/>
      <c r="Q13" s="414"/>
      <c r="R13" s="414"/>
      <c r="S13" s="414"/>
      <c r="T13" s="414"/>
      <c r="U13" s="408"/>
    </row>
    <row r="14" spans="1:21" ht="18.75" customHeight="1" x14ac:dyDescent="0.25">
      <c r="A14" s="429"/>
      <c r="B14" s="405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14"/>
      <c r="O14" s="414"/>
      <c r="P14" s="414"/>
      <c r="Q14" s="414"/>
      <c r="R14" s="414"/>
      <c r="S14" s="414"/>
      <c r="T14" s="414"/>
      <c r="U14" s="408"/>
    </row>
    <row r="15" spans="1:21" ht="18.75" customHeight="1" x14ac:dyDescent="0.25">
      <c r="A15" s="429"/>
      <c r="B15" s="405"/>
      <c r="C15" s="405"/>
      <c r="D15" s="405"/>
      <c r="E15" s="405"/>
      <c r="F15" s="405"/>
      <c r="G15" s="405"/>
      <c r="H15" s="405"/>
      <c r="I15" s="405"/>
      <c r="J15" s="405"/>
      <c r="K15" s="405"/>
      <c r="L15" s="405"/>
      <c r="M15" s="405"/>
      <c r="N15" s="405"/>
      <c r="O15" s="405"/>
      <c r="P15" s="405"/>
      <c r="Q15" s="405"/>
      <c r="R15" s="405"/>
      <c r="S15" s="405"/>
      <c r="T15" s="405"/>
      <c r="U15" s="408"/>
    </row>
    <row r="16" spans="1:21" ht="18.75" customHeight="1" x14ac:dyDescent="0.25">
      <c r="A16" s="429"/>
      <c r="B16" s="405"/>
      <c r="C16" s="405"/>
      <c r="D16" s="405"/>
      <c r="E16" s="405"/>
      <c r="F16" s="405"/>
      <c r="G16" s="405"/>
      <c r="H16" s="405"/>
      <c r="I16" s="405"/>
      <c r="J16" s="405"/>
      <c r="K16" s="405"/>
      <c r="L16" s="405"/>
      <c r="M16" s="405"/>
      <c r="N16" s="405"/>
      <c r="O16" s="405"/>
      <c r="P16" s="405"/>
      <c r="Q16" s="405"/>
      <c r="R16" s="405"/>
      <c r="S16" s="405"/>
      <c r="T16" s="405"/>
      <c r="U16" s="408"/>
    </row>
    <row r="17" spans="1:21" ht="18.75" customHeight="1" x14ac:dyDescent="0.25">
      <c r="A17" s="429"/>
      <c r="B17" s="405"/>
      <c r="C17" s="405"/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5"/>
      <c r="P17" s="405"/>
      <c r="Q17" s="405"/>
      <c r="R17" s="405"/>
      <c r="S17" s="405"/>
      <c r="T17" s="405"/>
      <c r="U17" s="408"/>
    </row>
    <row r="18" spans="1:21" ht="18.75" customHeight="1" x14ac:dyDescent="0.25">
      <c r="A18" s="429"/>
      <c r="B18" s="405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8"/>
    </row>
    <row r="19" spans="1:21" ht="18.75" customHeight="1" x14ac:dyDescent="0.25">
      <c r="A19" s="429"/>
      <c r="B19" s="405"/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405"/>
      <c r="Q19" s="405"/>
      <c r="R19" s="405"/>
      <c r="S19" s="405"/>
      <c r="T19" s="405"/>
      <c r="U19" s="408"/>
    </row>
    <row r="20" spans="1:21" ht="18.75" customHeight="1" x14ac:dyDescent="0.25">
      <c r="A20" s="429"/>
      <c r="B20" s="405"/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  <c r="Q20" s="405"/>
      <c r="R20" s="405"/>
      <c r="S20" s="405"/>
      <c r="T20" s="405"/>
      <c r="U20" s="408"/>
    </row>
    <row r="21" spans="1:21" ht="18.75" customHeight="1" x14ac:dyDescent="0.25">
      <c r="A21" s="429"/>
      <c r="B21" s="405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405"/>
      <c r="N21" s="405"/>
      <c r="O21" s="405"/>
      <c r="P21" s="405"/>
      <c r="Q21" s="405"/>
      <c r="R21" s="405"/>
      <c r="S21" s="405"/>
      <c r="T21" s="405"/>
      <c r="U21" s="408"/>
    </row>
    <row r="22" spans="1:21" ht="18.75" customHeight="1" x14ac:dyDescent="0.25">
      <c r="A22" s="429"/>
      <c r="B22" s="405"/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Q22" s="405"/>
      <c r="R22" s="405"/>
      <c r="S22" s="405"/>
      <c r="T22" s="405"/>
      <c r="U22" s="408"/>
    </row>
    <row r="23" spans="1:21" ht="18.75" customHeight="1" x14ac:dyDescent="0.25">
      <c r="A23" s="429"/>
      <c r="B23" s="405"/>
      <c r="C23" s="405"/>
      <c r="D23" s="405"/>
      <c r="E23" s="405"/>
      <c r="F23" s="405"/>
      <c r="G23" s="405"/>
      <c r="H23" s="405"/>
      <c r="I23" s="405"/>
      <c r="J23" s="405"/>
      <c r="K23" s="405"/>
      <c r="L23" s="405"/>
      <c r="M23" s="405"/>
      <c r="N23" s="405"/>
      <c r="O23" s="405"/>
      <c r="P23" s="405"/>
      <c r="Q23" s="405"/>
      <c r="R23" s="405"/>
      <c r="S23" s="405"/>
      <c r="T23" s="405"/>
      <c r="U23" s="408"/>
    </row>
    <row r="24" spans="1:21" ht="18.75" customHeight="1" x14ac:dyDescent="0.25">
      <c r="A24" s="429"/>
      <c r="B24" s="405"/>
      <c r="C24" s="405"/>
      <c r="D24" s="405"/>
      <c r="E24" s="405"/>
      <c r="F24" s="405"/>
      <c r="G24" s="405"/>
      <c r="H24" s="405"/>
      <c r="I24" s="405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08"/>
    </row>
    <row r="25" spans="1:21" ht="18.75" customHeight="1" x14ac:dyDescent="0.25">
      <c r="A25" s="429"/>
      <c r="B25" s="405"/>
      <c r="C25" s="405"/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8"/>
    </row>
    <row r="26" spans="1:21" ht="18.75" customHeight="1" thickBot="1" x14ac:dyDescent="0.3">
      <c r="A26" s="430"/>
      <c r="B26" s="406"/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31"/>
    </row>
    <row r="27" spans="1:21" ht="18.75" customHeight="1" x14ac:dyDescent="0.3">
      <c r="A27" s="602" t="s">
        <v>225</v>
      </c>
      <c r="B27" s="568"/>
      <c r="C27" s="331" t="str">
        <f t="shared" ref="C27:U27" si="0">IF(SUM(C11:C26)=0,"",SUM(C11:C26))</f>
        <v/>
      </c>
      <c r="D27" s="86" t="str">
        <f t="shared" si="0"/>
        <v/>
      </c>
      <c r="E27" s="87" t="str">
        <f t="shared" si="0"/>
        <v/>
      </c>
      <c r="F27" s="87" t="str">
        <f t="shared" si="0"/>
        <v/>
      </c>
      <c r="G27" s="88" t="str">
        <f t="shared" si="0"/>
        <v/>
      </c>
      <c r="H27" s="87" t="str">
        <f t="shared" si="0"/>
        <v/>
      </c>
      <c r="I27" s="88" t="str">
        <f t="shared" si="0"/>
        <v/>
      </c>
      <c r="J27" s="87" t="str">
        <f t="shared" si="0"/>
        <v/>
      </c>
      <c r="K27" s="87" t="str">
        <f t="shared" si="0"/>
        <v/>
      </c>
      <c r="L27" s="87" t="str">
        <f t="shared" si="0"/>
        <v/>
      </c>
      <c r="M27" s="87" t="str">
        <f t="shared" si="0"/>
        <v/>
      </c>
      <c r="N27" s="84" t="str">
        <f t="shared" si="0"/>
        <v/>
      </c>
      <c r="O27" s="89" t="str">
        <f t="shared" si="0"/>
        <v/>
      </c>
      <c r="P27" s="99" t="str">
        <f t="shared" si="0"/>
        <v/>
      </c>
      <c r="Q27" s="84" t="str">
        <f t="shared" si="0"/>
        <v/>
      </c>
      <c r="R27" s="89" t="str">
        <f t="shared" si="0"/>
        <v/>
      </c>
      <c r="S27" s="99" t="str">
        <f t="shared" si="0"/>
        <v/>
      </c>
      <c r="T27" s="302" t="str">
        <f t="shared" si="0"/>
        <v/>
      </c>
      <c r="U27" s="100" t="str">
        <f t="shared" si="0"/>
        <v/>
      </c>
    </row>
    <row r="28" spans="1:21" ht="18.75" customHeight="1" x14ac:dyDescent="0.3">
      <c r="A28" s="93"/>
      <c r="B28" s="374" t="s">
        <v>226</v>
      </c>
      <c r="C28" s="330"/>
      <c r="D28" s="267" t="str">
        <f>D27</f>
        <v/>
      </c>
      <c r="E28" s="78" t="str">
        <f t="shared" ref="E28:U28" si="1">E27</f>
        <v/>
      </c>
      <c r="F28" s="78" t="str">
        <f t="shared" si="1"/>
        <v/>
      </c>
      <c r="G28" s="268" t="str">
        <f t="shared" si="1"/>
        <v/>
      </c>
      <c r="H28" s="78" t="str">
        <f t="shared" si="1"/>
        <v/>
      </c>
      <c r="I28" s="268" t="str">
        <f t="shared" si="1"/>
        <v/>
      </c>
      <c r="J28" s="78" t="str">
        <f t="shared" si="1"/>
        <v/>
      </c>
      <c r="K28" s="78" t="str">
        <f t="shared" si="1"/>
        <v/>
      </c>
      <c r="L28" s="78" t="str">
        <f t="shared" si="1"/>
        <v/>
      </c>
      <c r="M28" s="78" t="str">
        <f t="shared" si="1"/>
        <v/>
      </c>
      <c r="N28" s="31" t="str">
        <f t="shared" si="1"/>
        <v/>
      </c>
      <c r="O28" s="269" t="str">
        <f t="shared" si="1"/>
        <v/>
      </c>
      <c r="P28" s="105" t="str">
        <f t="shared" si="1"/>
        <v/>
      </c>
      <c r="Q28" s="31" t="str">
        <f t="shared" si="1"/>
        <v/>
      </c>
      <c r="R28" s="269" t="str">
        <f t="shared" si="1"/>
        <v/>
      </c>
      <c r="S28" s="105" t="str">
        <f t="shared" si="1"/>
        <v/>
      </c>
      <c r="T28" s="206" t="str">
        <f t="shared" si="1"/>
        <v/>
      </c>
      <c r="U28" s="265" t="str">
        <f t="shared" si="1"/>
        <v/>
      </c>
    </row>
    <row r="29" spans="1:21" ht="18.75" customHeight="1" thickBot="1" x14ac:dyDescent="0.35">
      <c r="A29" s="94"/>
      <c r="B29" s="375" t="s">
        <v>227</v>
      </c>
      <c r="C29" s="376"/>
      <c r="D29" s="101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3"/>
    </row>
  </sheetData>
  <sheetProtection sheet="1" objects="1" scenarios="1"/>
  <mergeCells count="9">
    <mergeCell ref="A1:S1"/>
    <mergeCell ref="T1:U1"/>
    <mergeCell ref="A2:S2"/>
    <mergeCell ref="T2:U2"/>
    <mergeCell ref="A27:B27"/>
    <mergeCell ref="A3:U3"/>
    <mergeCell ref="A5:U5"/>
    <mergeCell ref="C7:F7"/>
    <mergeCell ref="M7:O7"/>
  </mergeCells>
  <phoneticPr fontId="2" type="noConversion"/>
  <pageMargins left="0.25" right="0" top="0.25" bottom="0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7"/>
  </sheetPr>
  <dimension ref="A1:AG533"/>
  <sheetViews>
    <sheetView workbookViewId="0">
      <selection activeCell="A36" sqref="A36"/>
    </sheetView>
  </sheetViews>
  <sheetFormatPr defaultColWidth="9.1796875" defaultRowHeight="13" x14ac:dyDescent="0.3"/>
  <cols>
    <col min="1" max="1" width="2.81640625" style="128" customWidth="1"/>
    <col min="2" max="8" width="2.81640625" style="60" customWidth="1"/>
    <col min="9" max="9" width="2.81640625" style="199" customWidth="1"/>
    <col min="10" max="17" width="2.81640625" style="60" customWidth="1"/>
    <col min="18" max="18" width="3.453125" style="60" customWidth="1"/>
    <col min="19" max="19" width="2.26953125" style="60" customWidth="1"/>
    <col min="20" max="20" width="4" style="60" customWidth="1"/>
    <col min="21" max="21" width="11.453125" style="204" customWidth="1"/>
    <col min="22" max="22" width="2.81640625" style="204" customWidth="1"/>
    <col min="23" max="23" width="3.7265625" style="204" customWidth="1"/>
    <col min="24" max="24" width="5.7265625" style="204" customWidth="1"/>
    <col min="25" max="25" width="2.7265625" style="205" customWidth="1"/>
    <col min="26" max="27" width="2.81640625" style="204" customWidth="1"/>
    <col min="28" max="28" width="4.54296875" style="204" customWidth="1"/>
    <col min="29" max="34" width="2.81640625" style="60" customWidth="1"/>
    <col min="35" max="16384" width="9.1796875" style="60"/>
  </cols>
  <sheetData>
    <row r="1" spans="1:33" ht="14.15" customHeight="1" x14ac:dyDescent="0.35">
      <c r="A1" s="605" t="s">
        <v>146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5"/>
      <c r="AA1" s="605"/>
      <c r="AB1" s="60"/>
    </row>
    <row r="2" spans="1:33" ht="14.15" customHeight="1" x14ac:dyDescent="0.35">
      <c r="A2" s="605" t="s">
        <v>147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  <c r="AB2" s="60"/>
    </row>
    <row r="3" spans="1:33" ht="14.15" customHeight="1" x14ac:dyDescent="0.35">
      <c r="A3" s="605" t="s">
        <v>148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  <c r="S3" s="605"/>
      <c r="T3" s="605"/>
      <c r="U3" s="605"/>
      <c r="V3" s="605"/>
      <c r="W3" s="605"/>
      <c r="X3" s="605"/>
      <c r="Y3" s="605"/>
      <c r="Z3" s="605"/>
      <c r="AA3" s="605"/>
      <c r="AB3" s="60"/>
    </row>
    <row r="4" spans="1:33" ht="25.5" customHeight="1" x14ac:dyDescent="0.35">
      <c r="A4" s="607" t="s">
        <v>228</v>
      </c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  <c r="X4" s="607"/>
      <c r="Y4" s="607"/>
      <c r="Z4" s="607"/>
      <c r="AA4" s="607"/>
      <c r="AB4" s="201"/>
      <c r="AC4" s="201"/>
      <c r="AD4" s="201"/>
      <c r="AE4" s="201"/>
    </row>
    <row r="5" spans="1:33" ht="18" customHeight="1" x14ac:dyDescent="0.3">
      <c r="A5" s="126"/>
      <c r="B5" s="51"/>
      <c r="C5" s="47"/>
      <c r="D5" s="47"/>
      <c r="E5" s="47"/>
      <c r="F5" s="47"/>
      <c r="G5" s="47"/>
      <c r="H5" s="47"/>
      <c r="I5" s="48"/>
      <c r="J5" s="47"/>
      <c r="K5" s="49"/>
      <c r="L5" s="49"/>
      <c r="M5" s="49"/>
      <c r="N5" s="49"/>
      <c r="O5" s="49"/>
      <c r="P5" s="49"/>
      <c r="Q5" s="49"/>
      <c r="R5" s="49"/>
      <c r="S5" s="49"/>
      <c r="T5" s="49"/>
      <c r="U5" s="8"/>
      <c r="V5" s="8"/>
      <c r="W5" s="8"/>
      <c r="X5" s="8"/>
      <c r="Y5" s="14"/>
      <c r="Z5" s="8"/>
      <c r="AA5" s="8"/>
    </row>
    <row r="6" spans="1:33" ht="22.5" customHeight="1" x14ac:dyDescent="0.35">
      <c r="A6" s="593" t="s">
        <v>125</v>
      </c>
      <c r="B6" s="593"/>
      <c r="C6" s="593"/>
      <c r="D6" s="593"/>
      <c r="E6" s="574"/>
      <c r="F6" s="574"/>
      <c r="G6" s="574"/>
      <c r="H6" s="574"/>
      <c r="I6" s="574"/>
      <c r="J6" s="574"/>
      <c r="K6" s="574"/>
      <c r="L6" s="574"/>
      <c r="M6" s="2"/>
      <c r="N6" s="576" t="s">
        <v>128</v>
      </c>
      <c r="O6" s="576"/>
      <c r="P6" s="576"/>
      <c r="Q6" s="576"/>
      <c r="R6" s="574"/>
      <c r="S6" s="574"/>
      <c r="T6" s="574"/>
      <c r="U6" s="574"/>
      <c r="V6" s="8"/>
      <c r="W6" s="8"/>
      <c r="X6" s="2" t="s">
        <v>651</v>
      </c>
      <c r="Y6" s="301"/>
      <c r="Z6" s="153"/>
      <c r="AA6" s="2"/>
      <c r="AB6" s="127"/>
    </row>
    <row r="7" spans="1:33" ht="14.25" customHeight="1" x14ac:dyDescent="0.3">
      <c r="A7" s="126"/>
      <c r="B7" s="55"/>
      <c r="C7" s="49"/>
      <c r="D7" s="49"/>
      <c r="E7" s="49"/>
      <c r="F7" s="51"/>
      <c r="G7" s="51"/>
      <c r="H7" s="55"/>
      <c r="I7" s="55"/>
      <c r="J7" s="51"/>
      <c r="K7" s="46"/>
      <c r="L7" s="46"/>
      <c r="M7" s="49"/>
      <c r="N7" s="49"/>
      <c r="O7" s="49"/>
      <c r="P7" s="49"/>
      <c r="Q7" s="49"/>
      <c r="R7" s="49"/>
      <c r="S7" s="49"/>
      <c r="T7" s="49"/>
      <c r="U7" s="8"/>
      <c r="V7" s="8"/>
      <c r="W7" s="8"/>
      <c r="X7" s="8"/>
      <c r="Y7" s="14"/>
      <c r="Z7" s="8"/>
      <c r="AA7" s="8"/>
      <c r="AG7" s="65"/>
    </row>
    <row r="8" spans="1:33" s="65" customFormat="1" ht="13.5" customHeight="1" x14ac:dyDescent="0.25">
      <c r="A8" s="124"/>
      <c r="B8" s="64"/>
      <c r="C8" s="63"/>
      <c r="D8" s="67"/>
      <c r="E8" s="63"/>
      <c r="F8" s="64"/>
      <c r="G8" s="64"/>
      <c r="H8" s="64"/>
      <c r="I8" s="64"/>
      <c r="J8" s="64"/>
      <c r="K8" s="63"/>
      <c r="L8" s="63"/>
      <c r="M8" s="63"/>
      <c r="N8" s="63"/>
      <c r="O8" s="63"/>
      <c r="P8" s="63"/>
      <c r="Q8" s="63"/>
      <c r="R8" s="63"/>
      <c r="S8" s="63"/>
      <c r="T8" s="63"/>
      <c r="U8" s="120"/>
      <c r="V8" s="30"/>
      <c r="W8" s="30"/>
      <c r="X8" s="30"/>
      <c r="Y8" s="120"/>
      <c r="Z8" s="30"/>
      <c r="AA8" s="30"/>
      <c r="AB8" s="121"/>
    </row>
    <row r="9" spans="1:33" s="65" customFormat="1" ht="14.25" customHeight="1" thickBot="1" x14ac:dyDescent="0.35">
      <c r="A9" s="126" t="s">
        <v>661</v>
      </c>
      <c r="B9" s="603"/>
      <c r="C9" s="603"/>
      <c r="D9" s="603"/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03"/>
      <c r="Q9" s="603"/>
      <c r="R9" s="603"/>
      <c r="S9" s="603"/>
      <c r="T9" s="603"/>
      <c r="U9" s="274"/>
      <c r="V9" s="8"/>
      <c r="W9" s="8"/>
      <c r="X9" s="14"/>
      <c r="Y9" s="8"/>
      <c r="Z9" s="49"/>
      <c r="AA9" s="8"/>
      <c r="AB9" s="121"/>
      <c r="AC9" s="123"/>
    </row>
    <row r="10" spans="1:33" s="65" customFormat="1" ht="14.25" customHeight="1" x14ac:dyDescent="0.3">
      <c r="A10" s="126"/>
      <c r="B10" s="8"/>
      <c r="C10" s="8"/>
      <c r="D10" s="8"/>
      <c r="E10" s="8"/>
      <c r="F10" s="8"/>
      <c r="G10" s="8"/>
      <c r="H10" s="8"/>
      <c r="I10" s="8"/>
      <c r="J10" s="8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275"/>
      <c r="V10" s="8"/>
      <c r="W10" s="8"/>
      <c r="X10" s="8"/>
      <c r="Y10" s="14"/>
      <c r="Z10" s="8"/>
      <c r="AA10" s="8"/>
      <c r="AB10" s="121"/>
      <c r="AC10" s="123"/>
    </row>
    <row r="11" spans="1:33" s="66" customFormat="1" ht="14.25" customHeight="1" thickBot="1" x14ac:dyDescent="0.35">
      <c r="A11" s="126" t="s">
        <v>661</v>
      </c>
      <c r="B11" s="603"/>
      <c r="C11" s="603"/>
      <c r="D11" s="603"/>
      <c r="E11" s="603"/>
      <c r="F11" s="603"/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299"/>
      <c r="U11" s="276"/>
      <c r="V11" s="8"/>
      <c r="W11" s="8"/>
      <c r="X11" s="8"/>
      <c r="Y11" s="8"/>
      <c r="Z11" s="8"/>
      <c r="AA11" s="8"/>
      <c r="AB11" s="121"/>
      <c r="AC11" s="123"/>
    </row>
    <row r="12" spans="1:33" s="65" customFormat="1" ht="14.25" customHeight="1" x14ac:dyDescent="0.3">
      <c r="A12" s="126"/>
      <c r="B12" s="8"/>
      <c r="C12" s="8"/>
      <c r="D12" s="8"/>
      <c r="E12" s="8"/>
      <c r="F12" s="8"/>
      <c r="G12" s="8"/>
      <c r="H12" s="8"/>
      <c r="I12" s="8"/>
      <c r="J12" s="8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14"/>
      <c r="V12" s="8"/>
      <c r="W12" s="8"/>
      <c r="X12" s="8"/>
      <c r="Y12" s="14"/>
      <c r="Z12" s="8"/>
      <c r="AA12" s="8"/>
      <c r="AB12" s="121"/>
      <c r="AC12" s="66"/>
      <c r="AD12" s="66"/>
    </row>
    <row r="13" spans="1:33" s="65" customFormat="1" ht="14.25" customHeight="1" thickBot="1" x14ac:dyDescent="0.35">
      <c r="A13" s="126" t="s">
        <v>661</v>
      </c>
      <c r="B13" s="603"/>
      <c r="C13" s="603"/>
      <c r="D13" s="603"/>
      <c r="E13" s="603"/>
      <c r="F13" s="603"/>
      <c r="G13" s="603"/>
      <c r="H13" s="603"/>
      <c r="I13" s="603"/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200"/>
      <c r="V13" s="8"/>
      <c r="W13" s="8"/>
      <c r="X13" s="8"/>
      <c r="Y13" s="275"/>
      <c r="Z13" s="8"/>
      <c r="AA13" s="277"/>
      <c r="AB13" s="125"/>
      <c r="AC13" s="66"/>
      <c r="AD13" s="66"/>
    </row>
    <row r="14" spans="1:33" s="65" customFormat="1" ht="14.25" customHeight="1" x14ac:dyDescent="0.3">
      <c r="A14" s="126"/>
      <c r="B14" s="8"/>
      <c r="C14" s="8"/>
      <c r="D14" s="8"/>
      <c r="E14" s="8"/>
      <c r="F14" s="8"/>
      <c r="G14" s="8"/>
      <c r="H14" s="8"/>
      <c r="I14" s="8"/>
      <c r="J14" s="8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14"/>
      <c r="V14" s="8"/>
      <c r="W14" s="8"/>
      <c r="X14" s="8"/>
      <c r="Y14" s="14"/>
      <c r="Z14" s="8"/>
      <c r="AA14" s="8"/>
      <c r="AB14" s="121"/>
    </row>
    <row r="15" spans="1:33" s="65" customFormat="1" ht="14.25" customHeight="1" thickBot="1" x14ac:dyDescent="0.35">
      <c r="A15" s="126" t="s">
        <v>661</v>
      </c>
      <c r="B15" s="603"/>
      <c r="C15" s="603"/>
      <c r="D15" s="603"/>
      <c r="E15" s="603"/>
      <c r="F15" s="603"/>
      <c r="G15" s="603"/>
      <c r="H15" s="603"/>
      <c r="I15" s="603"/>
      <c r="J15" s="603"/>
      <c r="K15" s="603"/>
      <c r="L15" s="603"/>
      <c r="M15" s="603"/>
      <c r="N15" s="603"/>
      <c r="O15" s="603"/>
      <c r="P15" s="603"/>
      <c r="Q15" s="603"/>
      <c r="R15" s="603"/>
      <c r="S15" s="603"/>
      <c r="T15" s="603"/>
      <c r="U15" s="274"/>
      <c r="V15" s="8"/>
      <c r="W15" s="8"/>
      <c r="X15" s="277"/>
      <c r="Y15" s="14"/>
      <c r="Z15" s="8"/>
      <c r="AA15" s="277"/>
      <c r="AB15" s="121"/>
    </row>
    <row r="16" spans="1:33" s="65" customFormat="1" ht="14.25" customHeight="1" x14ac:dyDescent="0.3">
      <c r="A16" s="12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275"/>
      <c r="V16" s="8"/>
      <c r="W16" s="8"/>
      <c r="X16" s="277"/>
      <c r="Y16" s="14"/>
      <c r="Z16" s="8"/>
      <c r="AA16" s="277"/>
      <c r="AB16" s="121"/>
    </row>
    <row r="17" spans="1:28" s="65" customFormat="1" ht="14.25" customHeight="1" thickBot="1" x14ac:dyDescent="0.35">
      <c r="A17" s="126" t="s">
        <v>661</v>
      </c>
      <c r="B17" s="603"/>
      <c r="C17" s="603"/>
      <c r="D17" s="603"/>
      <c r="E17" s="603"/>
      <c r="F17" s="603"/>
      <c r="G17" s="603"/>
      <c r="H17" s="603"/>
      <c r="I17" s="603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200"/>
      <c r="V17" s="8"/>
      <c r="W17" s="8"/>
      <c r="X17" s="277"/>
      <c r="Y17" s="277"/>
      <c r="Z17" s="277"/>
      <c r="AA17" s="8"/>
      <c r="AB17" s="121"/>
    </row>
    <row r="18" spans="1:28" s="65" customFormat="1" ht="14.25" customHeight="1" x14ac:dyDescent="0.3">
      <c r="A18" s="12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14"/>
      <c r="V18" s="277"/>
      <c r="W18" s="8"/>
      <c r="X18" s="277"/>
      <c r="Y18" s="277"/>
      <c r="Z18" s="277"/>
      <c r="AA18" s="8"/>
      <c r="AB18" s="121"/>
    </row>
    <row r="19" spans="1:28" s="66" customFormat="1" ht="14.25" customHeight="1" thickBot="1" x14ac:dyDescent="0.35">
      <c r="A19" s="126" t="s">
        <v>661</v>
      </c>
      <c r="B19" s="603"/>
      <c r="C19" s="603"/>
      <c r="D19" s="603"/>
      <c r="E19" s="603"/>
      <c r="F19" s="603"/>
      <c r="G19" s="603"/>
      <c r="H19" s="603"/>
      <c r="I19" s="603"/>
      <c r="J19" s="603"/>
      <c r="K19" s="49"/>
      <c r="L19" s="49"/>
      <c r="M19" s="46"/>
      <c r="N19" s="46"/>
      <c r="O19" s="49"/>
      <c r="P19" s="46"/>
      <c r="Q19" s="46"/>
      <c r="R19" s="46"/>
      <c r="S19" s="46"/>
      <c r="T19" s="46"/>
      <c r="U19" s="274"/>
      <c r="V19" s="8"/>
      <c r="W19" s="8"/>
      <c r="X19" s="277"/>
      <c r="Y19" s="275"/>
      <c r="Z19" s="277"/>
      <c r="AA19" s="277"/>
      <c r="AB19" s="125"/>
    </row>
    <row r="20" spans="1:28" s="65" customFormat="1" ht="14.25" customHeight="1" x14ac:dyDescent="0.3">
      <c r="A20" s="126"/>
      <c r="B20" s="8"/>
      <c r="C20" s="8"/>
      <c r="D20" s="8"/>
      <c r="E20" s="8"/>
      <c r="F20" s="8"/>
      <c r="G20" s="8"/>
      <c r="H20" s="8"/>
      <c r="I20" s="8"/>
      <c r="J20" s="8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14"/>
      <c r="V20" s="8"/>
      <c r="W20" s="8"/>
      <c r="X20" s="8"/>
      <c r="Y20" s="14"/>
      <c r="Z20" s="8"/>
      <c r="AA20" s="8"/>
      <c r="AB20" s="121"/>
    </row>
    <row r="21" spans="1:28" s="65" customFormat="1" ht="14.25" customHeight="1" thickBot="1" x14ac:dyDescent="0.35">
      <c r="A21" s="126" t="s">
        <v>661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49"/>
      <c r="P21" s="49"/>
      <c r="Q21" s="49"/>
      <c r="R21" s="49"/>
      <c r="S21" s="49"/>
      <c r="T21" s="49"/>
      <c r="U21" s="200"/>
      <c r="V21" s="8"/>
      <c r="W21" s="8"/>
      <c r="X21" s="8"/>
      <c r="Y21" s="14"/>
      <c r="Z21" s="8"/>
      <c r="AA21" s="8"/>
      <c r="AB21" s="121"/>
    </row>
    <row r="22" spans="1:28" s="65" customFormat="1" ht="14.25" customHeight="1" x14ac:dyDescent="0.3">
      <c r="A22" s="126"/>
      <c r="B22" s="8"/>
      <c r="C22" s="8"/>
      <c r="D22" s="8"/>
      <c r="E22" s="8"/>
      <c r="F22" s="8"/>
      <c r="G22" s="8"/>
      <c r="H22" s="8"/>
      <c r="I22" s="8"/>
      <c r="J22" s="8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14"/>
      <c r="V22" s="8"/>
      <c r="W22" s="8"/>
      <c r="X22" s="8"/>
      <c r="Y22" s="14"/>
      <c r="Z22" s="8"/>
      <c r="AA22" s="8"/>
      <c r="AB22" s="121"/>
    </row>
    <row r="23" spans="1:28" s="65" customFormat="1" ht="14.25" customHeight="1" thickBot="1" x14ac:dyDescent="0.35">
      <c r="A23" s="126" t="s">
        <v>661</v>
      </c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603"/>
      <c r="S23" s="49"/>
      <c r="T23" s="49"/>
      <c r="U23" s="200"/>
      <c r="V23" s="8"/>
      <c r="W23" s="8"/>
      <c r="X23" s="8"/>
      <c r="Y23" s="14"/>
      <c r="Z23" s="8"/>
      <c r="AA23" s="8"/>
      <c r="AB23" s="121"/>
    </row>
    <row r="24" spans="1:28" s="65" customFormat="1" ht="14.25" customHeight="1" x14ac:dyDescent="0.3">
      <c r="A24" s="126"/>
      <c r="B24" s="8"/>
      <c r="C24" s="8"/>
      <c r="D24" s="8"/>
      <c r="E24" s="8"/>
      <c r="F24" s="8"/>
      <c r="G24" s="8"/>
      <c r="H24" s="8"/>
      <c r="I24" s="8"/>
      <c r="J24" s="8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14"/>
      <c r="V24" s="8"/>
      <c r="W24" s="8"/>
      <c r="X24" s="8"/>
      <c r="Y24" s="14"/>
      <c r="Z24" s="8"/>
      <c r="AA24" s="8"/>
      <c r="AB24" s="121"/>
    </row>
    <row r="25" spans="1:28" s="65" customFormat="1" ht="14.25" customHeight="1" thickBot="1" x14ac:dyDescent="0.35">
      <c r="A25" s="126" t="s">
        <v>661</v>
      </c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200"/>
      <c r="V25" s="8"/>
      <c r="W25" s="8"/>
      <c r="X25" s="8"/>
      <c r="Y25" s="14"/>
      <c r="Z25" s="8"/>
      <c r="AA25" s="8"/>
      <c r="AB25" s="121"/>
    </row>
    <row r="26" spans="1:28" s="65" customFormat="1" ht="14.25" customHeight="1" x14ac:dyDescent="0.3">
      <c r="A26" s="126"/>
      <c r="B26" s="8"/>
      <c r="C26" s="8"/>
      <c r="D26" s="8"/>
      <c r="E26" s="8"/>
      <c r="F26" s="8"/>
      <c r="G26" s="8"/>
      <c r="H26" s="8"/>
      <c r="I26" s="8"/>
      <c r="J26" s="8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14"/>
      <c r="V26" s="8"/>
      <c r="W26" s="8"/>
      <c r="X26" s="8"/>
      <c r="Y26" s="14"/>
      <c r="Z26" s="8"/>
      <c r="AA26" s="8"/>
      <c r="AB26" s="121"/>
    </row>
    <row r="27" spans="1:28" s="65" customFormat="1" ht="14.25" customHeight="1" thickBot="1" x14ac:dyDescent="0.35">
      <c r="A27" s="126" t="s">
        <v>661</v>
      </c>
      <c r="B27" s="603"/>
      <c r="C27" s="603"/>
      <c r="D27" s="603"/>
      <c r="E27" s="603"/>
      <c r="F27" s="603"/>
      <c r="G27" s="603"/>
      <c r="H27" s="8"/>
      <c r="I27" s="8"/>
      <c r="J27" s="8"/>
      <c r="K27" s="46"/>
      <c r="L27" s="46"/>
      <c r="M27" s="49"/>
      <c r="N27" s="49"/>
      <c r="O27" s="49"/>
      <c r="P27" s="49"/>
      <c r="Q27" s="49"/>
      <c r="R27" s="49"/>
      <c r="S27" s="49"/>
      <c r="T27" s="49"/>
      <c r="U27" s="200"/>
      <c r="V27" s="8"/>
      <c r="W27" s="8"/>
      <c r="X27" s="8"/>
      <c r="Y27" s="14"/>
      <c r="Z27" s="8"/>
      <c r="AA27" s="8"/>
      <c r="AB27" s="121"/>
    </row>
    <row r="28" spans="1:28" s="65" customFormat="1" ht="14.25" customHeight="1" x14ac:dyDescent="0.3">
      <c r="A28" s="126"/>
      <c r="B28" s="8"/>
      <c r="C28" s="8"/>
      <c r="D28" s="8"/>
      <c r="E28" s="8"/>
      <c r="F28" s="8"/>
      <c r="G28" s="8"/>
      <c r="H28" s="8"/>
      <c r="I28" s="8"/>
      <c r="J28" s="8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14"/>
      <c r="V28" s="8"/>
      <c r="W28" s="8"/>
      <c r="X28" s="8"/>
      <c r="Y28" s="14"/>
      <c r="Z28" s="8"/>
      <c r="AA28" s="8"/>
      <c r="AB28" s="121"/>
    </row>
    <row r="29" spans="1:28" s="65" customFormat="1" ht="14.25" customHeight="1" thickBot="1" x14ac:dyDescent="0.35">
      <c r="A29" s="126" t="s">
        <v>661</v>
      </c>
      <c r="B29" s="606"/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06"/>
      <c r="Q29" s="606"/>
      <c r="R29" s="606"/>
      <c r="S29" s="606"/>
      <c r="T29" s="606"/>
      <c r="U29" s="200"/>
      <c r="V29" s="8"/>
      <c r="W29" s="8"/>
      <c r="X29" s="8"/>
      <c r="Y29" s="7"/>
      <c r="Z29" s="8"/>
      <c r="AA29" s="8"/>
      <c r="AB29" s="121"/>
    </row>
    <row r="30" spans="1:28" s="65" customFormat="1" ht="14.25" customHeight="1" x14ac:dyDescent="0.3">
      <c r="A30" s="126"/>
      <c r="B30" s="8"/>
      <c r="C30" s="8"/>
      <c r="D30" s="8"/>
      <c r="E30" s="8"/>
      <c r="F30" s="8"/>
      <c r="G30" s="8"/>
      <c r="H30" s="8"/>
      <c r="I30" s="8"/>
      <c r="J30" s="8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14"/>
      <c r="V30" s="8"/>
      <c r="W30" s="8"/>
      <c r="X30" s="8"/>
      <c r="Y30" s="279"/>
      <c r="Z30" s="8"/>
      <c r="AA30" s="8"/>
      <c r="AB30" s="121"/>
    </row>
    <row r="31" spans="1:28" s="65" customFormat="1" ht="14.25" customHeight="1" thickBot="1" x14ac:dyDescent="0.35">
      <c r="A31" s="126" t="s">
        <v>661</v>
      </c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49"/>
      <c r="Q31" s="49"/>
      <c r="R31" s="49"/>
      <c r="S31" s="49"/>
      <c r="T31" s="49"/>
      <c r="U31" s="200"/>
      <c r="V31" s="8"/>
      <c r="W31" s="8"/>
      <c r="X31" s="8"/>
      <c r="Y31" s="14"/>
      <c r="Z31" s="8"/>
      <c r="AA31" s="8"/>
      <c r="AB31" s="121"/>
    </row>
    <row r="32" spans="1:28" s="65" customFormat="1" ht="14.25" customHeight="1" x14ac:dyDescent="0.3">
      <c r="A32" s="126"/>
      <c r="B32" s="8"/>
      <c r="C32" s="8"/>
      <c r="D32" s="8"/>
      <c r="E32" s="8"/>
      <c r="F32" s="8"/>
      <c r="G32" s="8"/>
      <c r="H32" s="8"/>
      <c r="I32" s="8"/>
      <c r="J32" s="8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14"/>
      <c r="V32" s="8"/>
      <c r="W32" s="8"/>
      <c r="X32" s="8"/>
      <c r="Y32" s="14"/>
      <c r="Z32" s="8"/>
      <c r="AA32" s="8"/>
      <c r="AB32" s="121"/>
    </row>
    <row r="33" spans="1:28" s="66" customFormat="1" ht="14.25" customHeight="1" thickBot="1" x14ac:dyDescent="0.35">
      <c r="A33" s="126" t="s">
        <v>661</v>
      </c>
      <c r="B33" s="604"/>
      <c r="C33" s="604"/>
      <c r="D33" s="604"/>
      <c r="E33" s="604"/>
      <c r="F33" s="604"/>
      <c r="G33" s="604"/>
      <c r="H33" s="604"/>
      <c r="I33" s="604"/>
      <c r="J33" s="604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200"/>
      <c r="V33" s="8"/>
      <c r="W33" s="8"/>
      <c r="X33" s="8"/>
      <c r="Y33" s="14"/>
      <c r="Z33" s="8"/>
      <c r="AA33" s="8"/>
      <c r="AB33" s="121"/>
    </row>
    <row r="34" spans="1:28" s="123" customFormat="1" ht="14.25" customHeight="1" x14ac:dyDescent="0.3">
      <c r="A34" s="126"/>
      <c r="B34" s="8"/>
      <c r="C34" s="8"/>
      <c r="D34" s="8"/>
      <c r="E34" s="8"/>
      <c r="F34" s="8"/>
      <c r="G34" s="8"/>
      <c r="H34" s="8"/>
      <c r="I34" s="8"/>
      <c r="J34" s="8"/>
      <c r="K34" s="2"/>
      <c r="L34" s="2"/>
      <c r="M34" s="2"/>
      <c r="N34" s="2"/>
      <c r="O34" s="2"/>
      <c r="P34" s="2"/>
      <c r="Q34" s="2"/>
      <c r="R34" s="2"/>
      <c r="S34" s="2"/>
      <c r="T34" s="2"/>
      <c r="U34" s="14"/>
      <c r="V34" s="8"/>
      <c r="W34" s="8"/>
      <c r="X34" s="8"/>
      <c r="Y34" s="14"/>
      <c r="Z34" s="8"/>
      <c r="AA34" s="8"/>
      <c r="AB34" s="121"/>
    </row>
    <row r="35" spans="1:28" s="122" customFormat="1" ht="14.25" customHeight="1" thickBot="1" x14ac:dyDescent="0.35">
      <c r="A35" s="126" t="s">
        <v>661</v>
      </c>
      <c r="B35" s="603"/>
      <c r="C35" s="603"/>
      <c r="D35" s="603"/>
      <c r="E35" s="603"/>
      <c r="F35" s="603"/>
      <c r="G35" s="603"/>
      <c r="H35" s="603"/>
      <c r="I35" s="603"/>
      <c r="J35" s="14"/>
      <c r="K35" s="2"/>
      <c r="L35" s="2"/>
      <c r="M35" s="2"/>
      <c r="N35" s="2"/>
      <c r="O35" s="2"/>
      <c r="P35" s="2"/>
      <c r="Q35" s="2"/>
      <c r="R35" s="2"/>
      <c r="S35" s="2"/>
      <c r="T35" s="2"/>
      <c r="U35" s="200"/>
      <c r="V35" s="8"/>
      <c r="W35" s="8"/>
      <c r="X35" s="8"/>
      <c r="Y35" s="14"/>
      <c r="Z35" s="8"/>
      <c r="AA35" s="8"/>
      <c r="AB35" s="121"/>
    </row>
    <row r="36" spans="1:28" s="123" customFormat="1" ht="14.25" customHeight="1" x14ac:dyDescent="0.3">
      <c r="A36" s="126"/>
      <c r="B36" s="8"/>
      <c r="C36" s="8"/>
      <c r="D36" s="8"/>
      <c r="E36" s="8"/>
      <c r="F36" s="8"/>
      <c r="G36" s="8"/>
      <c r="H36" s="8"/>
      <c r="I36" s="7"/>
      <c r="J36" s="8"/>
      <c r="K36" s="2"/>
      <c r="L36" s="2"/>
      <c r="M36" s="2"/>
      <c r="N36" s="2"/>
      <c r="O36" s="2"/>
      <c r="P36" s="2"/>
      <c r="Q36" s="2"/>
      <c r="R36" s="2"/>
      <c r="S36" s="2"/>
      <c r="T36" s="2"/>
      <c r="U36" s="14"/>
      <c r="V36" s="8"/>
      <c r="W36" s="8"/>
      <c r="X36" s="8"/>
      <c r="Y36" s="14"/>
      <c r="Z36" s="8"/>
      <c r="AA36" s="8"/>
      <c r="AB36" s="121"/>
    </row>
    <row r="37" spans="1:28" s="122" customFormat="1" ht="14.25" customHeight="1" thickBot="1" x14ac:dyDescent="0.35">
      <c r="A37" s="126" t="s">
        <v>661</v>
      </c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603"/>
      <c r="S37" s="603"/>
      <c r="T37" s="603"/>
      <c r="U37" s="200"/>
      <c r="V37" s="8"/>
      <c r="W37" s="8"/>
      <c r="X37" s="8"/>
      <c r="Y37" s="14"/>
      <c r="Z37" s="8"/>
      <c r="AA37" s="8"/>
      <c r="AB37" s="121"/>
    </row>
    <row r="38" spans="1:28" s="123" customFormat="1" ht="14.25" customHeight="1" x14ac:dyDescent="0.3">
      <c r="A38" s="126"/>
      <c r="B38" s="2"/>
      <c r="C38" s="2"/>
      <c r="D38" s="2"/>
      <c r="E38" s="2"/>
      <c r="F38" s="2"/>
      <c r="G38" s="2"/>
      <c r="H38" s="2"/>
      <c r="I38" s="12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4"/>
      <c r="V38" s="8"/>
      <c r="W38" s="8"/>
      <c r="X38" s="8"/>
      <c r="Y38" s="14"/>
      <c r="Z38" s="8"/>
      <c r="AA38" s="8"/>
      <c r="AB38" s="121"/>
    </row>
    <row r="39" spans="1:28" s="125" customFormat="1" ht="14.25" customHeight="1" thickBot="1" x14ac:dyDescent="0.35">
      <c r="A39" s="126" t="s">
        <v>661</v>
      </c>
      <c r="B39" s="603"/>
      <c r="C39" s="603"/>
      <c r="D39" s="603"/>
      <c r="E39" s="603"/>
      <c r="F39" s="603"/>
      <c r="G39" s="8"/>
      <c r="H39" s="8"/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200"/>
      <c r="V39" s="8"/>
      <c r="W39" s="8"/>
      <c r="X39" s="8"/>
      <c r="Y39" s="14"/>
      <c r="Z39" s="8"/>
      <c r="AA39" s="8"/>
      <c r="AB39" s="121"/>
    </row>
    <row r="40" spans="1:28" s="65" customFormat="1" ht="14.25" customHeight="1" x14ac:dyDescent="0.35">
      <c r="A40" s="577"/>
      <c r="B40" s="577"/>
      <c r="C40" s="577"/>
      <c r="D40" s="577"/>
      <c r="E40" s="577"/>
      <c r="F40" s="577"/>
      <c r="G40" s="577"/>
      <c r="H40" s="577"/>
      <c r="I40" s="577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7"/>
      <c r="W40" s="577"/>
      <c r="X40" s="577"/>
      <c r="Y40" s="577"/>
      <c r="Z40" s="577"/>
      <c r="AA40" s="577"/>
      <c r="AB40" s="121"/>
    </row>
    <row r="41" spans="1:28" s="65" customFormat="1" ht="14.25" customHeight="1" x14ac:dyDescent="0.3">
      <c r="A41" s="73"/>
      <c r="B41" s="14"/>
      <c r="C41" s="14"/>
      <c r="D41" s="14"/>
      <c r="E41" s="14"/>
      <c r="F41" s="14"/>
      <c r="G41" s="14"/>
      <c r="H41" s="14"/>
      <c r="I41" s="14"/>
      <c r="J41" s="14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8"/>
      <c r="V41" s="8"/>
      <c r="W41" s="8"/>
      <c r="X41" s="8"/>
      <c r="Y41" s="14"/>
      <c r="Z41" s="8"/>
      <c r="AA41" s="8"/>
      <c r="AB41" s="121"/>
    </row>
    <row r="42" spans="1:28" s="65" customFormat="1" ht="14.25" customHeight="1" x14ac:dyDescent="0.3">
      <c r="A42" s="609"/>
      <c r="B42" s="609"/>
      <c r="C42" s="609"/>
      <c r="D42" s="609"/>
      <c r="E42" s="609"/>
      <c r="F42" s="609"/>
      <c r="G42" s="609"/>
      <c r="H42" s="609"/>
      <c r="I42" s="609"/>
      <c r="J42" s="60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8"/>
      <c r="V42" s="8"/>
      <c r="W42" s="8"/>
      <c r="X42" s="8"/>
      <c r="Y42" s="14"/>
      <c r="Z42" s="8"/>
      <c r="AA42" s="8"/>
      <c r="AB42" s="121"/>
    </row>
    <row r="43" spans="1:28" ht="22.5" customHeight="1" x14ac:dyDescent="0.35">
      <c r="A43" s="593"/>
      <c r="B43" s="593"/>
      <c r="C43" s="593"/>
      <c r="D43" s="593"/>
      <c r="E43" s="576"/>
      <c r="F43" s="576"/>
      <c r="G43" s="576"/>
      <c r="H43" s="576"/>
      <c r="I43" s="576"/>
      <c r="J43" s="576"/>
      <c r="K43" s="576"/>
      <c r="L43" s="576"/>
      <c r="M43" s="2"/>
      <c r="N43" s="593"/>
      <c r="O43" s="593"/>
      <c r="P43" s="593"/>
      <c r="Q43" s="593"/>
      <c r="R43" s="576"/>
      <c r="S43" s="576"/>
      <c r="T43" s="576"/>
      <c r="U43" s="576"/>
      <c r="V43" s="8"/>
      <c r="W43" s="8"/>
      <c r="X43" s="2"/>
      <c r="Y43" s="301"/>
      <c r="Z43" s="153"/>
      <c r="AA43" s="2"/>
      <c r="AB43" s="127"/>
    </row>
    <row r="44" spans="1:28" s="65" customFormat="1" ht="14.25" customHeight="1" x14ac:dyDescent="0.3">
      <c r="A44" s="126"/>
      <c r="B44" s="55"/>
      <c r="C44" s="49"/>
      <c r="D44" s="49"/>
      <c r="E44" s="49"/>
      <c r="F44" s="51"/>
      <c r="G44" s="51"/>
      <c r="H44" s="55"/>
      <c r="I44" s="55"/>
      <c r="J44" s="51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8"/>
      <c r="V44" s="8"/>
      <c r="W44" s="8"/>
      <c r="X44" s="8"/>
      <c r="Y44" s="14"/>
      <c r="Z44" s="8"/>
      <c r="AA44" s="8"/>
      <c r="AB44" s="121"/>
    </row>
    <row r="45" spans="1:28" s="65" customFormat="1" ht="14.25" customHeight="1" x14ac:dyDescent="0.3">
      <c r="A45" s="128"/>
      <c r="B45" s="312"/>
      <c r="C45" s="60"/>
      <c r="D45" s="60"/>
      <c r="E45" s="60"/>
      <c r="F45" s="313"/>
      <c r="G45" s="313"/>
      <c r="H45" s="312"/>
      <c r="I45" s="312"/>
      <c r="J45" s="313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205"/>
      <c r="V45" s="204"/>
      <c r="W45" s="204"/>
      <c r="X45" s="204"/>
      <c r="Y45" s="205"/>
      <c r="Z45" s="204"/>
      <c r="AA45" s="204"/>
      <c r="AB45" s="121"/>
    </row>
    <row r="46" spans="1:28" s="65" customFormat="1" ht="11.5" x14ac:dyDescent="0.25">
      <c r="A46" s="123"/>
      <c r="U46" s="121"/>
      <c r="V46" s="121"/>
      <c r="W46" s="121"/>
      <c r="X46" s="121"/>
      <c r="Y46" s="203"/>
      <c r="Z46" s="121"/>
      <c r="AA46" s="121"/>
      <c r="AB46" s="121"/>
    </row>
    <row r="47" spans="1:28" s="65" customFormat="1" ht="11.5" x14ac:dyDescent="0.25">
      <c r="A47" s="123"/>
      <c r="U47" s="121"/>
      <c r="V47" s="121"/>
      <c r="W47" s="121"/>
      <c r="X47" s="121"/>
      <c r="Y47" s="203"/>
      <c r="Z47" s="121"/>
      <c r="AA47" s="121"/>
      <c r="AB47" s="121"/>
    </row>
    <row r="48" spans="1:28" s="65" customFormat="1" ht="11.5" x14ac:dyDescent="0.25">
      <c r="A48" s="123"/>
      <c r="U48" s="121"/>
      <c r="V48" s="121"/>
      <c r="W48" s="121"/>
      <c r="X48" s="121"/>
      <c r="Y48" s="203"/>
      <c r="Z48" s="121"/>
      <c r="AA48" s="121"/>
      <c r="AB48" s="121"/>
    </row>
    <row r="49" spans="1:28" s="65" customFormat="1" ht="11.5" x14ac:dyDescent="0.25">
      <c r="A49" s="123"/>
      <c r="U49" s="121"/>
      <c r="V49" s="121"/>
      <c r="W49" s="121"/>
      <c r="X49" s="121"/>
      <c r="Y49" s="203"/>
      <c r="Z49" s="121"/>
      <c r="AA49" s="121"/>
      <c r="AB49" s="121"/>
    </row>
    <row r="50" spans="1:28" s="65" customFormat="1" ht="11.5" x14ac:dyDescent="0.25">
      <c r="A50" s="123"/>
      <c r="U50" s="121"/>
      <c r="V50" s="121"/>
      <c r="W50" s="121"/>
      <c r="X50" s="121"/>
      <c r="Y50" s="203"/>
      <c r="Z50" s="121"/>
      <c r="AA50" s="121"/>
      <c r="AB50" s="121"/>
    </row>
    <row r="51" spans="1:28" s="65" customFormat="1" ht="11.5" x14ac:dyDescent="0.25">
      <c r="A51" s="123"/>
      <c r="U51" s="121"/>
      <c r="V51" s="121"/>
      <c r="W51" s="121"/>
      <c r="X51" s="121"/>
      <c r="Y51" s="203"/>
      <c r="Z51" s="121"/>
      <c r="AA51" s="121"/>
      <c r="AB51" s="121"/>
    </row>
    <row r="52" spans="1:28" s="65" customFormat="1" ht="11.5" x14ac:dyDescent="0.25">
      <c r="A52" s="123"/>
      <c r="U52" s="121"/>
      <c r="V52" s="121"/>
      <c r="W52" s="121"/>
      <c r="X52" s="121"/>
      <c r="Y52" s="203"/>
      <c r="Z52" s="121"/>
      <c r="AA52" s="121"/>
      <c r="AB52" s="121"/>
    </row>
    <row r="53" spans="1:28" s="65" customFormat="1" ht="11.5" x14ac:dyDescent="0.25">
      <c r="A53" s="123"/>
      <c r="U53" s="121"/>
      <c r="V53" s="121"/>
      <c r="W53" s="121"/>
      <c r="X53" s="121"/>
      <c r="Y53" s="203"/>
      <c r="Z53" s="121"/>
      <c r="AA53" s="121"/>
      <c r="AB53" s="121"/>
    </row>
    <row r="54" spans="1:28" s="65" customFormat="1" ht="11.5" x14ac:dyDescent="0.25">
      <c r="A54" s="123"/>
      <c r="U54" s="121"/>
      <c r="V54" s="121"/>
      <c r="W54" s="121"/>
      <c r="X54" s="121"/>
      <c r="Y54" s="203"/>
      <c r="Z54" s="121"/>
      <c r="AA54" s="121"/>
      <c r="AB54" s="121"/>
    </row>
    <row r="55" spans="1:28" s="65" customFormat="1" ht="11.5" x14ac:dyDescent="0.25">
      <c r="A55" s="123"/>
      <c r="U55" s="121"/>
      <c r="V55" s="121"/>
      <c r="W55" s="121"/>
      <c r="X55" s="121"/>
      <c r="Y55" s="203"/>
      <c r="Z55" s="121"/>
      <c r="AA55" s="121"/>
      <c r="AB55" s="121"/>
    </row>
    <row r="56" spans="1:28" s="65" customFormat="1" ht="11.5" x14ac:dyDescent="0.25">
      <c r="A56" s="123"/>
      <c r="U56" s="121"/>
      <c r="V56" s="121"/>
      <c r="W56" s="121"/>
      <c r="X56" s="121"/>
      <c r="Y56" s="203"/>
      <c r="Z56" s="121"/>
      <c r="AA56" s="121"/>
      <c r="AB56" s="121"/>
    </row>
    <row r="57" spans="1:28" s="65" customFormat="1" ht="11.5" x14ac:dyDescent="0.25">
      <c r="A57" s="123"/>
      <c r="U57" s="121"/>
      <c r="V57" s="121"/>
      <c r="W57" s="121"/>
      <c r="X57" s="121"/>
      <c r="Y57" s="203"/>
      <c r="Z57" s="121"/>
      <c r="AA57" s="121"/>
      <c r="AB57" s="121"/>
    </row>
    <row r="58" spans="1:28" s="65" customFormat="1" ht="11.5" x14ac:dyDescent="0.25">
      <c r="A58" s="123"/>
      <c r="U58" s="121"/>
      <c r="V58" s="121"/>
      <c r="W58" s="121"/>
      <c r="X58" s="121"/>
      <c r="Y58" s="203"/>
      <c r="Z58" s="121"/>
      <c r="AA58" s="121"/>
      <c r="AB58" s="121"/>
    </row>
    <row r="59" spans="1:28" s="65" customFormat="1" ht="11.5" x14ac:dyDescent="0.25">
      <c r="A59" s="123"/>
      <c r="U59" s="121"/>
      <c r="V59" s="121"/>
      <c r="W59" s="121"/>
      <c r="X59" s="121"/>
      <c r="Y59" s="203"/>
      <c r="Z59" s="121"/>
      <c r="AA59" s="121"/>
      <c r="AB59" s="121"/>
    </row>
    <row r="60" spans="1:28" s="65" customFormat="1" ht="11.5" x14ac:dyDescent="0.25">
      <c r="A60" s="123"/>
      <c r="U60" s="121"/>
      <c r="V60" s="121"/>
      <c r="W60" s="121"/>
      <c r="X60" s="121"/>
      <c r="Y60" s="203"/>
      <c r="Z60" s="121"/>
      <c r="AA60" s="121"/>
      <c r="AB60" s="121"/>
    </row>
    <row r="61" spans="1:28" s="65" customFormat="1" ht="11.5" x14ac:dyDescent="0.25">
      <c r="A61" s="123"/>
      <c r="U61" s="121"/>
      <c r="V61" s="121"/>
      <c r="W61" s="121"/>
      <c r="X61" s="121"/>
      <c r="Y61" s="203"/>
      <c r="Z61" s="121"/>
      <c r="AA61" s="121"/>
      <c r="AB61" s="121"/>
    </row>
    <row r="62" spans="1:28" s="65" customFormat="1" ht="11.5" x14ac:dyDescent="0.25">
      <c r="A62" s="123"/>
      <c r="U62" s="121"/>
      <c r="V62" s="121"/>
      <c r="W62" s="121"/>
      <c r="X62" s="121"/>
      <c r="Y62" s="203"/>
      <c r="Z62" s="121"/>
      <c r="AA62" s="121"/>
      <c r="AB62" s="121"/>
    </row>
    <row r="63" spans="1:28" s="65" customFormat="1" ht="11.5" x14ac:dyDescent="0.25">
      <c r="A63" s="123"/>
      <c r="U63" s="121"/>
      <c r="V63" s="121"/>
      <c r="W63" s="121"/>
      <c r="X63" s="121"/>
      <c r="Y63" s="203"/>
      <c r="Z63" s="121"/>
      <c r="AA63" s="121"/>
      <c r="AB63" s="121"/>
    </row>
    <row r="64" spans="1:28" s="65" customFormat="1" ht="11.5" x14ac:dyDescent="0.25">
      <c r="A64" s="123"/>
      <c r="U64" s="121"/>
      <c r="V64" s="121"/>
      <c r="W64" s="121"/>
      <c r="X64" s="121"/>
      <c r="Y64" s="203"/>
      <c r="Z64" s="121"/>
      <c r="AA64" s="121"/>
      <c r="AB64" s="121"/>
    </row>
    <row r="65" spans="1:28" s="65" customFormat="1" ht="11.5" x14ac:dyDescent="0.25">
      <c r="A65" s="123"/>
      <c r="U65" s="121"/>
      <c r="V65" s="121"/>
      <c r="W65" s="121"/>
      <c r="X65" s="121"/>
      <c r="Y65" s="203"/>
      <c r="Z65" s="121"/>
      <c r="AA65" s="121"/>
      <c r="AB65" s="121"/>
    </row>
    <row r="66" spans="1:28" s="65" customFormat="1" ht="11.5" x14ac:dyDescent="0.25">
      <c r="A66" s="123"/>
      <c r="U66" s="121"/>
      <c r="V66" s="121"/>
      <c r="W66" s="121"/>
      <c r="X66" s="121"/>
      <c r="Y66" s="203"/>
      <c r="Z66" s="121"/>
      <c r="AA66" s="121"/>
      <c r="AB66" s="121"/>
    </row>
    <row r="67" spans="1:28" s="65" customFormat="1" ht="11.5" x14ac:dyDescent="0.25">
      <c r="A67" s="123"/>
      <c r="U67" s="121"/>
      <c r="V67" s="121"/>
      <c r="W67" s="121"/>
      <c r="X67" s="121"/>
      <c r="Y67" s="203"/>
      <c r="Z67" s="121"/>
      <c r="AA67" s="121"/>
      <c r="AB67" s="121"/>
    </row>
    <row r="68" spans="1:28" s="65" customFormat="1" ht="11.5" x14ac:dyDescent="0.25">
      <c r="A68" s="123"/>
      <c r="U68" s="121"/>
      <c r="V68" s="121"/>
      <c r="W68" s="121"/>
      <c r="X68" s="121"/>
      <c r="Y68" s="203"/>
      <c r="Z68" s="121"/>
      <c r="AA68" s="121"/>
      <c r="AB68" s="121"/>
    </row>
    <row r="69" spans="1:28" s="65" customFormat="1" ht="11.5" x14ac:dyDescent="0.25">
      <c r="A69" s="123"/>
      <c r="U69" s="121"/>
      <c r="V69" s="121"/>
      <c r="W69" s="121"/>
      <c r="X69" s="121"/>
      <c r="Y69" s="203"/>
      <c r="Z69" s="121"/>
      <c r="AA69" s="121"/>
      <c r="AB69" s="121"/>
    </row>
    <row r="70" spans="1:28" s="65" customFormat="1" ht="11.5" x14ac:dyDescent="0.25">
      <c r="A70" s="123"/>
      <c r="U70" s="121"/>
      <c r="V70" s="121"/>
      <c r="W70" s="121"/>
      <c r="X70" s="121"/>
      <c r="Y70" s="203"/>
      <c r="Z70" s="121"/>
      <c r="AA70" s="121"/>
      <c r="AB70" s="121"/>
    </row>
    <row r="71" spans="1:28" s="65" customFormat="1" ht="11.5" x14ac:dyDescent="0.25">
      <c r="A71" s="123"/>
      <c r="U71" s="121"/>
      <c r="V71" s="121"/>
      <c r="W71" s="121"/>
      <c r="X71" s="121"/>
      <c r="Y71" s="203"/>
      <c r="Z71" s="121"/>
      <c r="AA71" s="121"/>
      <c r="AB71" s="121"/>
    </row>
    <row r="72" spans="1:28" s="65" customFormat="1" ht="11.5" x14ac:dyDescent="0.25">
      <c r="A72" s="123"/>
      <c r="U72" s="121"/>
      <c r="V72" s="121"/>
      <c r="W72" s="121"/>
      <c r="X72" s="121"/>
      <c r="Y72" s="203"/>
      <c r="Z72" s="121"/>
      <c r="AA72" s="121"/>
      <c r="AB72" s="121"/>
    </row>
    <row r="73" spans="1:28" s="65" customFormat="1" ht="11.5" x14ac:dyDescent="0.25">
      <c r="A73" s="123"/>
      <c r="U73" s="121"/>
      <c r="V73" s="121"/>
      <c r="W73" s="121"/>
      <c r="X73" s="121"/>
      <c r="Y73" s="203"/>
      <c r="Z73" s="121"/>
      <c r="AA73" s="121"/>
      <c r="AB73" s="121"/>
    </row>
    <row r="74" spans="1:28" s="65" customFormat="1" ht="11.5" x14ac:dyDescent="0.25">
      <c r="A74" s="123"/>
      <c r="U74" s="121"/>
      <c r="V74" s="121"/>
      <c r="W74" s="121"/>
      <c r="X74" s="121"/>
      <c r="Y74" s="203"/>
      <c r="Z74" s="121"/>
      <c r="AA74" s="121"/>
      <c r="AB74" s="121"/>
    </row>
    <row r="75" spans="1:28" s="65" customFormat="1" ht="11.5" x14ac:dyDescent="0.25">
      <c r="A75" s="123"/>
      <c r="U75" s="121"/>
      <c r="V75" s="121"/>
      <c r="W75" s="121"/>
      <c r="X75" s="121"/>
      <c r="Y75" s="203"/>
      <c r="Z75" s="121"/>
      <c r="AA75" s="121"/>
      <c r="AB75" s="121"/>
    </row>
    <row r="76" spans="1:28" s="65" customFormat="1" ht="11.5" x14ac:dyDescent="0.25">
      <c r="A76" s="123"/>
      <c r="U76" s="121"/>
      <c r="V76" s="121"/>
      <c r="W76" s="121"/>
      <c r="X76" s="121"/>
      <c r="Y76" s="203"/>
      <c r="Z76" s="121"/>
      <c r="AA76" s="121"/>
      <c r="AB76" s="121"/>
    </row>
    <row r="77" spans="1:28" s="65" customFormat="1" ht="11.5" x14ac:dyDescent="0.25">
      <c r="A77" s="123"/>
      <c r="U77" s="121"/>
      <c r="V77" s="121"/>
      <c r="W77" s="121"/>
      <c r="X77" s="121"/>
      <c r="Y77" s="203"/>
      <c r="Z77" s="121"/>
      <c r="AA77" s="121"/>
      <c r="AB77" s="121"/>
    </row>
    <row r="78" spans="1:28" s="65" customFormat="1" ht="11.5" x14ac:dyDescent="0.25">
      <c r="A78" s="123"/>
      <c r="U78" s="121"/>
      <c r="V78" s="121"/>
      <c r="W78" s="121"/>
      <c r="X78" s="121"/>
      <c r="Y78" s="203"/>
      <c r="Z78" s="121"/>
      <c r="AA78" s="121"/>
      <c r="AB78" s="121"/>
    </row>
    <row r="79" spans="1:28" s="65" customFormat="1" ht="11.5" x14ac:dyDescent="0.25">
      <c r="A79" s="123"/>
      <c r="U79" s="121"/>
      <c r="V79" s="121"/>
      <c r="W79" s="121"/>
      <c r="X79" s="121"/>
      <c r="Y79" s="203"/>
      <c r="Z79" s="121"/>
      <c r="AA79" s="121"/>
      <c r="AB79" s="121"/>
    </row>
    <row r="80" spans="1:28" s="65" customFormat="1" ht="11.5" x14ac:dyDescent="0.25">
      <c r="A80" s="123"/>
      <c r="U80" s="121"/>
      <c r="V80" s="121"/>
      <c r="W80" s="121"/>
      <c r="X80" s="121"/>
      <c r="Y80" s="203"/>
      <c r="Z80" s="121"/>
      <c r="AA80" s="121"/>
      <c r="AB80" s="121"/>
    </row>
    <row r="81" spans="1:28" s="65" customFormat="1" ht="11.5" x14ac:dyDescent="0.25">
      <c r="A81" s="123"/>
      <c r="U81" s="121"/>
      <c r="V81" s="121"/>
      <c r="W81" s="121"/>
      <c r="X81" s="121"/>
      <c r="Y81" s="203"/>
      <c r="Z81" s="121"/>
      <c r="AA81" s="121"/>
      <c r="AB81" s="121"/>
    </row>
    <row r="82" spans="1:28" s="65" customFormat="1" ht="11.5" x14ac:dyDescent="0.25">
      <c r="A82" s="123"/>
      <c r="U82" s="121"/>
      <c r="V82" s="121"/>
      <c r="W82" s="121"/>
      <c r="X82" s="121"/>
      <c r="Y82" s="203"/>
      <c r="Z82" s="121"/>
      <c r="AA82" s="121"/>
      <c r="AB82" s="121"/>
    </row>
    <row r="83" spans="1:28" s="65" customFormat="1" ht="11.5" x14ac:dyDescent="0.25">
      <c r="A83" s="123"/>
      <c r="U83" s="121"/>
      <c r="V83" s="121"/>
      <c r="W83" s="121"/>
      <c r="X83" s="121"/>
      <c r="Y83" s="203"/>
      <c r="Z83" s="121"/>
      <c r="AA83" s="121"/>
      <c r="AB83" s="121"/>
    </row>
    <row r="84" spans="1:28" s="65" customFormat="1" ht="11.5" x14ac:dyDescent="0.25">
      <c r="A84" s="123"/>
      <c r="U84" s="121"/>
      <c r="V84" s="121"/>
      <c r="W84" s="121"/>
      <c r="X84" s="121"/>
      <c r="Y84" s="203"/>
      <c r="Z84" s="121"/>
      <c r="AA84" s="121"/>
      <c r="AB84" s="121"/>
    </row>
    <row r="85" spans="1:28" s="65" customFormat="1" ht="11.5" x14ac:dyDescent="0.25">
      <c r="A85" s="123"/>
      <c r="U85" s="121"/>
      <c r="V85" s="121"/>
      <c r="W85" s="121"/>
      <c r="X85" s="121"/>
      <c r="Y85" s="203"/>
      <c r="Z85" s="121"/>
      <c r="AA85" s="121"/>
      <c r="AB85" s="121"/>
    </row>
    <row r="86" spans="1:28" s="65" customFormat="1" ht="11.5" x14ac:dyDescent="0.25">
      <c r="A86" s="123"/>
      <c r="U86" s="121"/>
      <c r="V86" s="121"/>
      <c r="W86" s="121"/>
      <c r="X86" s="121"/>
      <c r="Y86" s="203"/>
      <c r="Z86" s="121"/>
      <c r="AA86" s="121"/>
      <c r="AB86" s="121"/>
    </row>
    <row r="87" spans="1:28" s="65" customFormat="1" ht="11.5" x14ac:dyDescent="0.25">
      <c r="A87" s="123"/>
      <c r="U87" s="121"/>
      <c r="V87" s="121"/>
      <c r="W87" s="121"/>
      <c r="X87" s="121"/>
      <c r="Y87" s="203"/>
      <c r="Z87" s="121"/>
      <c r="AA87" s="121"/>
      <c r="AB87" s="121"/>
    </row>
    <row r="88" spans="1:28" s="65" customFormat="1" ht="11.5" x14ac:dyDescent="0.25">
      <c r="A88" s="123"/>
      <c r="U88" s="121"/>
      <c r="V88" s="121"/>
      <c r="W88" s="121"/>
      <c r="X88" s="121"/>
      <c r="Y88" s="203"/>
      <c r="Z88" s="121"/>
      <c r="AA88" s="121"/>
      <c r="AB88" s="121"/>
    </row>
    <row r="89" spans="1:28" s="65" customFormat="1" ht="11.5" x14ac:dyDescent="0.25">
      <c r="A89" s="123"/>
      <c r="U89" s="121"/>
      <c r="V89" s="121"/>
      <c r="W89" s="121"/>
      <c r="X89" s="121"/>
      <c r="Y89" s="203"/>
      <c r="Z89" s="121"/>
      <c r="AA89" s="121"/>
      <c r="AB89" s="121"/>
    </row>
    <row r="90" spans="1:28" s="65" customFormat="1" ht="11.5" x14ac:dyDescent="0.25">
      <c r="A90" s="123"/>
      <c r="U90" s="121"/>
      <c r="V90" s="121"/>
      <c r="W90" s="121"/>
      <c r="X90" s="121"/>
      <c r="Y90" s="203"/>
      <c r="Z90" s="121"/>
      <c r="AA90" s="121"/>
      <c r="AB90" s="121"/>
    </row>
    <row r="91" spans="1:28" s="65" customFormat="1" ht="11.5" x14ac:dyDescent="0.25">
      <c r="A91" s="123"/>
      <c r="U91" s="121"/>
      <c r="V91" s="121"/>
      <c r="W91" s="121"/>
      <c r="X91" s="121"/>
      <c r="Y91" s="203"/>
      <c r="Z91" s="121"/>
      <c r="AA91" s="121"/>
      <c r="AB91" s="121"/>
    </row>
    <row r="92" spans="1:28" s="65" customFormat="1" ht="11.5" x14ac:dyDescent="0.25">
      <c r="A92" s="123"/>
      <c r="U92" s="121"/>
      <c r="V92" s="121"/>
      <c r="W92" s="121"/>
      <c r="X92" s="121"/>
      <c r="Y92" s="203"/>
      <c r="Z92" s="121"/>
      <c r="AA92" s="121"/>
      <c r="AB92" s="121"/>
    </row>
    <row r="93" spans="1:28" s="65" customFormat="1" ht="11.5" x14ac:dyDescent="0.25">
      <c r="A93" s="123"/>
      <c r="U93" s="121"/>
      <c r="V93" s="121"/>
      <c r="W93" s="121"/>
      <c r="X93" s="121"/>
      <c r="Y93" s="203"/>
      <c r="Z93" s="121"/>
      <c r="AA93" s="121"/>
      <c r="AB93" s="121"/>
    </row>
    <row r="94" spans="1:28" s="65" customFormat="1" ht="11.5" x14ac:dyDescent="0.25">
      <c r="A94" s="123"/>
      <c r="U94" s="121"/>
      <c r="V94" s="121"/>
      <c r="W94" s="121"/>
      <c r="X94" s="121"/>
      <c r="Y94" s="203"/>
      <c r="Z94" s="121"/>
      <c r="AA94" s="121"/>
      <c r="AB94" s="121"/>
    </row>
    <row r="95" spans="1:28" s="65" customFormat="1" ht="11.5" x14ac:dyDescent="0.25">
      <c r="A95" s="123"/>
      <c r="U95" s="121"/>
      <c r="V95" s="121"/>
      <c r="W95" s="121"/>
      <c r="X95" s="121"/>
      <c r="Y95" s="203"/>
      <c r="Z95" s="121"/>
      <c r="AA95" s="121"/>
      <c r="AB95" s="121"/>
    </row>
    <row r="96" spans="1:28" s="65" customFormat="1" ht="11.5" x14ac:dyDescent="0.25">
      <c r="A96" s="123"/>
      <c r="U96" s="121"/>
      <c r="V96" s="121"/>
      <c r="W96" s="121"/>
      <c r="X96" s="121"/>
      <c r="Y96" s="203"/>
      <c r="Z96" s="121"/>
      <c r="AA96" s="121"/>
      <c r="AB96" s="121"/>
    </row>
    <row r="97" spans="1:28" s="65" customFormat="1" ht="11.5" x14ac:dyDescent="0.25">
      <c r="A97" s="123"/>
      <c r="U97" s="121"/>
      <c r="V97" s="121"/>
      <c r="W97" s="121"/>
      <c r="X97" s="121"/>
      <c r="Y97" s="203"/>
      <c r="Z97" s="121"/>
      <c r="AA97" s="121"/>
      <c r="AB97" s="121"/>
    </row>
    <row r="98" spans="1:28" s="65" customFormat="1" ht="11.5" x14ac:dyDescent="0.25">
      <c r="A98" s="123"/>
      <c r="U98" s="121"/>
      <c r="V98" s="121"/>
      <c r="W98" s="121"/>
      <c r="X98" s="121"/>
      <c r="Y98" s="203"/>
      <c r="Z98" s="121"/>
      <c r="AA98" s="121"/>
      <c r="AB98" s="121"/>
    </row>
    <row r="99" spans="1:28" s="65" customFormat="1" ht="11.5" x14ac:dyDescent="0.25">
      <c r="A99" s="123"/>
      <c r="U99" s="121"/>
      <c r="V99" s="121"/>
      <c r="W99" s="121"/>
      <c r="X99" s="121"/>
      <c r="Y99" s="203"/>
      <c r="Z99" s="121"/>
      <c r="AA99" s="121"/>
      <c r="AB99" s="121"/>
    </row>
    <row r="100" spans="1:28" s="65" customFormat="1" ht="11.5" x14ac:dyDescent="0.25">
      <c r="A100" s="123"/>
      <c r="U100" s="121"/>
      <c r="V100" s="121"/>
      <c r="W100" s="121"/>
      <c r="X100" s="121"/>
      <c r="Y100" s="203"/>
      <c r="Z100" s="121"/>
      <c r="AA100" s="121"/>
      <c r="AB100" s="121"/>
    </row>
    <row r="101" spans="1:28" s="65" customFormat="1" ht="11.5" x14ac:dyDescent="0.25">
      <c r="A101" s="123"/>
      <c r="U101" s="121"/>
      <c r="V101" s="121"/>
      <c r="W101" s="121"/>
      <c r="X101" s="121"/>
      <c r="Y101" s="203"/>
      <c r="Z101" s="121"/>
      <c r="AA101" s="121"/>
      <c r="AB101" s="121"/>
    </row>
    <row r="102" spans="1:28" s="65" customFormat="1" ht="11.5" x14ac:dyDescent="0.25">
      <c r="A102" s="123"/>
      <c r="U102" s="121"/>
      <c r="V102" s="121"/>
      <c r="W102" s="121"/>
      <c r="X102" s="121"/>
      <c r="Y102" s="203"/>
      <c r="Z102" s="121"/>
      <c r="AA102" s="121"/>
      <c r="AB102" s="121"/>
    </row>
    <row r="103" spans="1:28" s="65" customFormat="1" ht="11.5" x14ac:dyDescent="0.25">
      <c r="A103" s="123"/>
      <c r="U103" s="121"/>
      <c r="V103" s="121"/>
      <c r="W103" s="121"/>
      <c r="X103" s="121"/>
      <c r="Y103" s="203"/>
      <c r="Z103" s="121"/>
      <c r="AA103" s="121"/>
      <c r="AB103" s="121"/>
    </row>
    <row r="104" spans="1:28" s="65" customFormat="1" ht="11.5" x14ac:dyDescent="0.25">
      <c r="A104" s="123"/>
      <c r="U104" s="121"/>
      <c r="V104" s="121"/>
      <c r="W104" s="121"/>
      <c r="X104" s="121"/>
      <c r="Y104" s="203"/>
      <c r="Z104" s="121"/>
      <c r="AA104" s="121"/>
      <c r="AB104" s="121"/>
    </row>
    <row r="105" spans="1:28" s="65" customFormat="1" ht="11.5" x14ac:dyDescent="0.25">
      <c r="A105" s="123"/>
      <c r="U105" s="121"/>
      <c r="V105" s="121"/>
      <c r="W105" s="121"/>
      <c r="X105" s="121"/>
      <c r="Y105" s="203"/>
      <c r="Z105" s="121"/>
      <c r="AA105" s="121"/>
      <c r="AB105" s="121"/>
    </row>
    <row r="106" spans="1:28" x14ac:dyDescent="0.3">
      <c r="A106" s="127"/>
      <c r="I106" s="60"/>
    </row>
    <row r="107" spans="1:28" x14ac:dyDescent="0.3">
      <c r="A107" s="127"/>
      <c r="I107" s="60"/>
    </row>
    <row r="108" spans="1:28" x14ac:dyDescent="0.3">
      <c r="A108" s="127"/>
      <c r="I108" s="60"/>
    </row>
    <row r="109" spans="1:28" x14ac:dyDescent="0.3">
      <c r="A109" s="127"/>
      <c r="I109" s="60"/>
    </row>
    <row r="110" spans="1:28" x14ac:dyDescent="0.3">
      <c r="A110" s="127"/>
      <c r="I110" s="60"/>
    </row>
    <row r="111" spans="1:28" x14ac:dyDescent="0.3">
      <c r="A111" s="127"/>
      <c r="I111" s="60"/>
    </row>
    <row r="112" spans="1:28" x14ac:dyDescent="0.3">
      <c r="A112" s="127"/>
      <c r="I112" s="60"/>
    </row>
    <row r="113" spans="1:9" x14ac:dyDescent="0.3">
      <c r="A113" s="127"/>
      <c r="I113" s="60"/>
    </row>
    <row r="114" spans="1:9" x14ac:dyDescent="0.3">
      <c r="A114" s="127"/>
      <c r="I114" s="60"/>
    </row>
    <row r="115" spans="1:9" x14ac:dyDescent="0.3">
      <c r="A115" s="127"/>
      <c r="I115" s="60"/>
    </row>
    <row r="116" spans="1:9" x14ac:dyDescent="0.3">
      <c r="A116" s="127"/>
      <c r="I116" s="60"/>
    </row>
    <row r="117" spans="1:9" x14ac:dyDescent="0.3">
      <c r="A117" s="127"/>
      <c r="I117" s="60"/>
    </row>
    <row r="118" spans="1:9" x14ac:dyDescent="0.3">
      <c r="A118" s="127"/>
      <c r="I118" s="60"/>
    </row>
    <row r="119" spans="1:9" x14ac:dyDescent="0.3">
      <c r="A119" s="127"/>
      <c r="I119" s="60"/>
    </row>
    <row r="120" spans="1:9" x14ac:dyDescent="0.3">
      <c r="A120" s="127"/>
      <c r="I120" s="60"/>
    </row>
    <row r="121" spans="1:9" x14ac:dyDescent="0.3">
      <c r="A121" s="127"/>
      <c r="I121" s="60"/>
    </row>
    <row r="122" spans="1:9" x14ac:dyDescent="0.3">
      <c r="A122" s="127"/>
      <c r="I122" s="60"/>
    </row>
    <row r="123" spans="1:9" x14ac:dyDescent="0.3">
      <c r="A123" s="127"/>
      <c r="I123" s="60"/>
    </row>
    <row r="124" spans="1:9" x14ac:dyDescent="0.3">
      <c r="A124" s="127"/>
      <c r="I124" s="60"/>
    </row>
    <row r="125" spans="1:9" x14ac:dyDescent="0.3">
      <c r="A125" s="127"/>
      <c r="I125" s="60"/>
    </row>
    <row r="126" spans="1:9" x14ac:dyDescent="0.3">
      <c r="A126" s="127"/>
      <c r="I126" s="60"/>
    </row>
    <row r="127" spans="1:9" x14ac:dyDescent="0.3">
      <c r="A127" s="127"/>
      <c r="I127" s="60"/>
    </row>
    <row r="128" spans="1:9" x14ac:dyDescent="0.3">
      <c r="A128" s="127"/>
      <c r="I128" s="60"/>
    </row>
    <row r="129" spans="1:9" x14ac:dyDescent="0.3">
      <c r="A129" s="127"/>
      <c r="I129" s="60"/>
    </row>
    <row r="130" spans="1:9" x14ac:dyDescent="0.3">
      <c r="A130" s="127"/>
      <c r="I130" s="60"/>
    </row>
    <row r="131" spans="1:9" x14ac:dyDescent="0.3">
      <c r="A131" s="127"/>
      <c r="I131" s="60"/>
    </row>
    <row r="132" spans="1:9" x14ac:dyDescent="0.3">
      <c r="A132" s="127"/>
      <c r="I132" s="60"/>
    </row>
    <row r="133" spans="1:9" x14ac:dyDescent="0.3">
      <c r="A133" s="127"/>
      <c r="I133" s="60"/>
    </row>
    <row r="134" spans="1:9" x14ac:dyDescent="0.3">
      <c r="A134" s="127"/>
      <c r="I134" s="60"/>
    </row>
    <row r="135" spans="1:9" x14ac:dyDescent="0.3">
      <c r="A135" s="127"/>
      <c r="I135" s="60"/>
    </row>
    <row r="136" spans="1:9" x14ac:dyDescent="0.3">
      <c r="A136" s="127"/>
      <c r="I136" s="60"/>
    </row>
    <row r="137" spans="1:9" x14ac:dyDescent="0.3">
      <c r="A137" s="127"/>
      <c r="I137" s="60"/>
    </row>
    <row r="138" spans="1:9" x14ac:dyDescent="0.3">
      <c r="A138" s="127"/>
      <c r="I138" s="60"/>
    </row>
    <row r="139" spans="1:9" x14ac:dyDescent="0.3">
      <c r="A139" s="127"/>
      <c r="I139" s="60"/>
    </row>
    <row r="140" spans="1:9" x14ac:dyDescent="0.3">
      <c r="A140" s="127"/>
      <c r="I140" s="60"/>
    </row>
    <row r="141" spans="1:9" x14ac:dyDescent="0.3">
      <c r="A141" s="127"/>
      <c r="I141" s="60"/>
    </row>
    <row r="142" spans="1:9" x14ac:dyDescent="0.3">
      <c r="A142" s="127"/>
      <c r="I142" s="60"/>
    </row>
    <row r="143" spans="1:9" x14ac:dyDescent="0.3">
      <c r="A143" s="127"/>
      <c r="I143" s="60"/>
    </row>
    <row r="144" spans="1:9" x14ac:dyDescent="0.3">
      <c r="A144" s="127"/>
      <c r="I144" s="60"/>
    </row>
    <row r="145" spans="1:9" x14ac:dyDescent="0.3">
      <c r="A145" s="127"/>
      <c r="I145" s="60"/>
    </row>
    <row r="146" spans="1:9" x14ac:dyDescent="0.3">
      <c r="A146" s="127"/>
      <c r="I146" s="60"/>
    </row>
    <row r="147" spans="1:9" x14ac:dyDescent="0.3">
      <c r="A147" s="127"/>
      <c r="I147" s="60"/>
    </row>
    <row r="148" spans="1:9" x14ac:dyDescent="0.3">
      <c r="A148" s="127"/>
      <c r="I148" s="60"/>
    </row>
    <row r="149" spans="1:9" x14ac:dyDescent="0.3">
      <c r="A149" s="127"/>
      <c r="I149" s="60"/>
    </row>
    <row r="150" spans="1:9" x14ac:dyDescent="0.3">
      <c r="A150" s="127"/>
      <c r="I150" s="60"/>
    </row>
    <row r="151" spans="1:9" x14ac:dyDescent="0.3">
      <c r="A151" s="127"/>
      <c r="I151" s="60"/>
    </row>
    <row r="152" spans="1:9" x14ac:dyDescent="0.3">
      <c r="A152" s="127"/>
      <c r="I152" s="60"/>
    </row>
    <row r="153" spans="1:9" x14ac:dyDescent="0.3">
      <c r="A153" s="127"/>
      <c r="I153" s="60"/>
    </row>
    <row r="154" spans="1:9" x14ac:dyDescent="0.3">
      <c r="A154" s="127"/>
      <c r="I154" s="60"/>
    </row>
    <row r="155" spans="1:9" x14ac:dyDescent="0.3">
      <c r="A155" s="127"/>
      <c r="I155" s="60"/>
    </row>
    <row r="156" spans="1:9" x14ac:dyDescent="0.3">
      <c r="A156" s="127"/>
      <c r="I156" s="60"/>
    </row>
    <row r="157" spans="1:9" x14ac:dyDescent="0.3">
      <c r="A157" s="127"/>
      <c r="I157" s="60"/>
    </row>
    <row r="158" spans="1:9" x14ac:dyDescent="0.3">
      <c r="A158" s="127"/>
      <c r="I158" s="60"/>
    </row>
    <row r="159" spans="1:9" x14ac:dyDescent="0.3">
      <c r="A159" s="127"/>
      <c r="I159" s="60"/>
    </row>
    <row r="160" spans="1:9" x14ac:dyDescent="0.3">
      <c r="A160" s="127"/>
      <c r="I160" s="60"/>
    </row>
    <row r="161" spans="1:9" x14ac:dyDescent="0.3">
      <c r="A161" s="127"/>
      <c r="I161" s="60"/>
    </row>
    <row r="162" spans="1:9" x14ac:dyDescent="0.3">
      <c r="A162" s="127"/>
      <c r="I162" s="60"/>
    </row>
    <row r="163" spans="1:9" x14ac:dyDescent="0.3">
      <c r="A163" s="127"/>
      <c r="I163" s="60"/>
    </row>
    <row r="164" spans="1:9" x14ac:dyDescent="0.3">
      <c r="A164" s="127"/>
      <c r="I164" s="60"/>
    </row>
    <row r="165" spans="1:9" x14ac:dyDescent="0.3">
      <c r="A165" s="127"/>
      <c r="I165" s="60"/>
    </row>
    <row r="166" spans="1:9" x14ac:dyDescent="0.3">
      <c r="A166" s="127"/>
      <c r="I166" s="60"/>
    </row>
    <row r="167" spans="1:9" x14ac:dyDescent="0.3">
      <c r="A167" s="127"/>
      <c r="I167" s="60"/>
    </row>
    <row r="168" spans="1:9" x14ac:dyDescent="0.3">
      <c r="A168" s="127"/>
      <c r="I168" s="60"/>
    </row>
    <row r="169" spans="1:9" x14ac:dyDescent="0.3">
      <c r="A169" s="127"/>
      <c r="I169" s="60"/>
    </row>
    <row r="170" spans="1:9" x14ac:dyDescent="0.3">
      <c r="A170" s="127"/>
      <c r="I170" s="60"/>
    </row>
    <row r="171" spans="1:9" x14ac:dyDescent="0.3">
      <c r="A171" s="127"/>
      <c r="I171" s="60"/>
    </row>
    <row r="172" spans="1:9" x14ac:dyDescent="0.3">
      <c r="A172" s="127"/>
      <c r="I172" s="60"/>
    </row>
    <row r="173" spans="1:9" x14ac:dyDescent="0.3">
      <c r="A173" s="127"/>
      <c r="I173" s="60"/>
    </row>
    <row r="174" spans="1:9" x14ac:dyDescent="0.3">
      <c r="A174" s="127"/>
      <c r="I174" s="60"/>
    </row>
    <row r="175" spans="1:9" x14ac:dyDescent="0.3">
      <c r="A175" s="127"/>
      <c r="I175" s="60"/>
    </row>
    <row r="176" spans="1:9" x14ac:dyDescent="0.3">
      <c r="A176" s="127"/>
      <c r="I176" s="60"/>
    </row>
    <row r="177" spans="1:9" x14ac:dyDescent="0.3">
      <c r="A177" s="127"/>
      <c r="I177" s="60"/>
    </row>
    <row r="178" spans="1:9" x14ac:dyDescent="0.3">
      <c r="A178" s="127"/>
      <c r="I178" s="60"/>
    </row>
    <row r="179" spans="1:9" x14ac:dyDescent="0.3">
      <c r="A179" s="127"/>
      <c r="I179" s="60"/>
    </row>
    <row r="180" spans="1:9" x14ac:dyDescent="0.3">
      <c r="A180" s="127"/>
      <c r="I180" s="60"/>
    </row>
    <row r="181" spans="1:9" x14ac:dyDescent="0.3">
      <c r="A181" s="127"/>
      <c r="I181" s="60"/>
    </row>
    <row r="182" spans="1:9" x14ac:dyDescent="0.3">
      <c r="A182" s="127"/>
      <c r="I182" s="60"/>
    </row>
    <row r="183" spans="1:9" x14ac:dyDescent="0.3">
      <c r="A183" s="127"/>
      <c r="I183" s="60"/>
    </row>
    <row r="184" spans="1:9" x14ac:dyDescent="0.3">
      <c r="A184" s="127"/>
      <c r="I184" s="60"/>
    </row>
    <row r="185" spans="1:9" x14ac:dyDescent="0.3">
      <c r="A185" s="127"/>
      <c r="I185" s="60"/>
    </row>
    <row r="186" spans="1:9" x14ac:dyDescent="0.3">
      <c r="A186" s="127"/>
      <c r="I186" s="60"/>
    </row>
    <row r="187" spans="1:9" x14ac:dyDescent="0.3">
      <c r="A187" s="127"/>
      <c r="I187" s="60"/>
    </row>
    <row r="188" spans="1:9" x14ac:dyDescent="0.3">
      <c r="A188" s="127"/>
      <c r="I188" s="60"/>
    </row>
    <row r="189" spans="1:9" x14ac:dyDescent="0.3">
      <c r="A189" s="127"/>
      <c r="I189" s="60"/>
    </row>
    <row r="190" spans="1:9" x14ac:dyDescent="0.3">
      <c r="A190" s="127"/>
      <c r="I190" s="60"/>
    </row>
    <row r="191" spans="1:9" x14ac:dyDescent="0.3">
      <c r="A191" s="127"/>
      <c r="I191" s="60"/>
    </row>
    <row r="192" spans="1:9" x14ac:dyDescent="0.3">
      <c r="A192" s="127"/>
      <c r="I192" s="60"/>
    </row>
    <row r="193" spans="1:9" x14ac:dyDescent="0.3">
      <c r="A193" s="127"/>
      <c r="I193" s="60"/>
    </row>
    <row r="194" spans="1:9" x14ac:dyDescent="0.3">
      <c r="A194" s="127"/>
      <c r="I194" s="60"/>
    </row>
    <row r="195" spans="1:9" x14ac:dyDescent="0.3">
      <c r="A195" s="127"/>
      <c r="I195" s="60"/>
    </row>
    <row r="196" spans="1:9" x14ac:dyDescent="0.3">
      <c r="A196" s="127"/>
      <c r="I196" s="60"/>
    </row>
    <row r="197" spans="1:9" x14ac:dyDescent="0.3">
      <c r="A197" s="127"/>
      <c r="I197" s="60"/>
    </row>
    <row r="198" spans="1:9" x14ac:dyDescent="0.3">
      <c r="A198" s="127"/>
      <c r="I198" s="60"/>
    </row>
    <row r="199" spans="1:9" x14ac:dyDescent="0.3">
      <c r="A199" s="127"/>
      <c r="I199" s="60"/>
    </row>
    <row r="200" spans="1:9" x14ac:dyDescent="0.3">
      <c r="A200" s="127"/>
      <c r="I200" s="60"/>
    </row>
    <row r="201" spans="1:9" x14ac:dyDescent="0.3">
      <c r="A201" s="127"/>
      <c r="I201" s="60"/>
    </row>
    <row r="202" spans="1:9" x14ac:dyDescent="0.3">
      <c r="A202" s="127"/>
      <c r="I202" s="60"/>
    </row>
    <row r="203" spans="1:9" x14ac:dyDescent="0.3">
      <c r="A203" s="127"/>
      <c r="I203" s="60"/>
    </row>
    <row r="204" spans="1:9" x14ac:dyDescent="0.3">
      <c r="A204" s="127"/>
      <c r="I204" s="60"/>
    </row>
    <row r="205" spans="1:9" x14ac:dyDescent="0.3">
      <c r="A205" s="127"/>
      <c r="I205" s="60"/>
    </row>
    <row r="206" spans="1:9" x14ac:dyDescent="0.3">
      <c r="A206" s="127"/>
      <c r="I206" s="60"/>
    </row>
    <row r="207" spans="1:9" x14ac:dyDescent="0.3">
      <c r="A207" s="127"/>
      <c r="I207" s="60"/>
    </row>
    <row r="208" spans="1:9" x14ac:dyDescent="0.3">
      <c r="A208" s="127"/>
      <c r="I208" s="60"/>
    </row>
    <row r="209" spans="1:9" x14ac:dyDescent="0.3">
      <c r="A209" s="127"/>
      <c r="I209" s="60"/>
    </row>
    <row r="210" spans="1:9" x14ac:dyDescent="0.3">
      <c r="A210" s="127"/>
      <c r="I210" s="60"/>
    </row>
    <row r="211" spans="1:9" x14ac:dyDescent="0.3">
      <c r="A211" s="127"/>
      <c r="I211" s="60"/>
    </row>
    <row r="212" spans="1:9" x14ac:dyDescent="0.3">
      <c r="A212" s="127"/>
      <c r="I212" s="60"/>
    </row>
    <row r="213" spans="1:9" x14ac:dyDescent="0.3">
      <c r="A213" s="127"/>
      <c r="I213" s="60"/>
    </row>
    <row r="214" spans="1:9" x14ac:dyDescent="0.3">
      <c r="A214" s="127"/>
      <c r="I214" s="60"/>
    </row>
    <row r="215" spans="1:9" x14ac:dyDescent="0.3">
      <c r="A215" s="127"/>
      <c r="I215" s="60"/>
    </row>
    <row r="216" spans="1:9" x14ac:dyDescent="0.3">
      <c r="A216" s="127"/>
      <c r="I216" s="60"/>
    </row>
    <row r="217" spans="1:9" x14ac:dyDescent="0.3">
      <c r="A217" s="127"/>
      <c r="I217" s="60"/>
    </row>
    <row r="218" spans="1:9" x14ac:dyDescent="0.3">
      <c r="A218" s="127"/>
      <c r="I218" s="60"/>
    </row>
    <row r="219" spans="1:9" x14ac:dyDescent="0.3">
      <c r="A219" s="127"/>
      <c r="I219" s="60"/>
    </row>
    <row r="220" spans="1:9" x14ac:dyDescent="0.3">
      <c r="A220" s="127"/>
      <c r="I220" s="60"/>
    </row>
    <row r="221" spans="1:9" x14ac:dyDescent="0.3">
      <c r="A221" s="127"/>
      <c r="I221" s="60"/>
    </row>
    <row r="222" spans="1:9" x14ac:dyDescent="0.3">
      <c r="A222" s="127"/>
      <c r="I222" s="60"/>
    </row>
    <row r="223" spans="1:9" x14ac:dyDescent="0.3">
      <c r="A223" s="127"/>
      <c r="I223" s="60"/>
    </row>
    <row r="224" spans="1:9" x14ac:dyDescent="0.3">
      <c r="A224" s="127"/>
      <c r="I224" s="60"/>
    </row>
    <row r="225" spans="1:9" x14ac:dyDescent="0.3">
      <c r="A225" s="127"/>
      <c r="I225" s="60"/>
    </row>
    <row r="226" spans="1:9" x14ac:dyDescent="0.3">
      <c r="A226" s="127"/>
      <c r="I226" s="60"/>
    </row>
    <row r="227" spans="1:9" x14ac:dyDescent="0.3">
      <c r="A227" s="127"/>
      <c r="I227" s="60"/>
    </row>
    <row r="228" spans="1:9" x14ac:dyDescent="0.3">
      <c r="A228" s="127"/>
      <c r="I228" s="60"/>
    </row>
    <row r="229" spans="1:9" x14ac:dyDescent="0.3">
      <c r="A229" s="127"/>
      <c r="I229" s="60"/>
    </row>
    <row r="230" spans="1:9" x14ac:dyDescent="0.3">
      <c r="A230" s="127"/>
      <c r="I230" s="60"/>
    </row>
    <row r="231" spans="1:9" x14ac:dyDescent="0.3">
      <c r="A231" s="127"/>
      <c r="I231" s="60"/>
    </row>
    <row r="232" spans="1:9" x14ac:dyDescent="0.3">
      <c r="A232" s="127"/>
      <c r="I232" s="60"/>
    </row>
    <row r="233" spans="1:9" x14ac:dyDescent="0.3">
      <c r="A233" s="127"/>
      <c r="I233" s="60"/>
    </row>
    <row r="234" spans="1:9" x14ac:dyDescent="0.3">
      <c r="A234" s="127"/>
      <c r="I234" s="60"/>
    </row>
    <row r="235" spans="1:9" x14ac:dyDescent="0.3">
      <c r="A235" s="127"/>
      <c r="I235" s="60"/>
    </row>
    <row r="236" spans="1:9" x14ac:dyDescent="0.3">
      <c r="A236" s="127"/>
      <c r="I236" s="60"/>
    </row>
    <row r="237" spans="1:9" x14ac:dyDescent="0.3">
      <c r="A237" s="127"/>
      <c r="I237" s="60"/>
    </row>
    <row r="238" spans="1:9" x14ac:dyDescent="0.3">
      <c r="A238" s="127"/>
      <c r="I238" s="60"/>
    </row>
    <row r="239" spans="1:9" x14ac:dyDescent="0.3">
      <c r="A239" s="127"/>
      <c r="I239" s="60"/>
    </row>
    <row r="240" spans="1:9" x14ac:dyDescent="0.3">
      <c r="A240" s="127"/>
      <c r="I240" s="60"/>
    </row>
    <row r="241" spans="1:9" x14ac:dyDescent="0.3">
      <c r="A241" s="127"/>
      <c r="I241" s="60"/>
    </row>
    <row r="242" spans="1:9" x14ac:dyDescent="0.3">
      <c r="A242" s="127"/>
      <c r="I242" s="60"/>
    </row>
    <row r="243" spans="1:9" x14ac:dyDescent="0.3">
      <c r="A243" s="127"/>
      <c r="I243" s="60"/>
    </row>
    <row r="244" spans="1:9" x14ac:dyDescent="0.3">
      <c r="A244" s="127"/>
      <c r="I244" s="60"/>
    </row>
    <row r="245" spans="1:9" x14ac:dyDescent="0.3">
      <c r="A245" s="127"/>
      <c r="I245" s="60"/>
    </row>
    <row r="246" spans="1:9" x14ac:dyDescent="0.3">
      <c r="A246" s="127"/>
      <c r="I246" s="60"/>
    </row>
    <row r="247" spans="1:9" x14ac:dyDescent="0.3">
      <c r="A247" s="127"/>
      <c r="I247" s="60"/>
    </row>
    <row r="248" spans="1:9" x14ac:dyDescent="0.3">
      <c r="A248" s="127"/>
      <c r="I248" s="60"/>
    </row>
    <row r="249" spans="1:9" x14ac:dyDescent="0.3">
      <c r="A249" s="127"/>
      <c r="I249" s="60"/>
    </row>
    <row r="250" spans="1:9" x14ac:dyDescent="0.3">
      <c r="A250" s="127"/>
      <c r="I250" s="60"/>
    </row>
    <row r="251" spans="1:9" x14ac:dyDescent="0.3">
      <c r="A251" s="127"/>
      <c r="I251" s="60"/>
    </row>
    <row r="252" spans="1:9" x14ac:dyDescent="0.3">
      <c r="A252" s="127"/>
      <c r="I252" s="60"/>
    </row>
    <row r="253" spans="1:9" x14ac:dyDescent="0.3">
      <c r="A253" s="127"/>
      <c r="I253" s="60"/>
    </row>
    <row r="254" spans="1:9" x14ac:dyDescent="0.3">
      <c r="A254" s="127"/>
      <c r="I254" s="60"/>
    </row>
    <row r="255" spans="1:9" x14ac:dyDescent="0.3">
      <c r="A255" s="127"/>
      <c r="I255" s="60"/>
    </row>
    <row r="256" spans="1:9" x14ac:dyDescent="0.3">
      <c r="A256" s="127"/>
      <c r="I256" s="60"/>
    </row>
    <row r="257" spans="1:9" x14ac:dyDescent="0.3">
      <c r="A257" s="127"/>
      <c r="I257" s="60"/>
    </row>
    <row r="258" spans="1:9" x14ac:dyDescent="0.3">
      <c r="A258" s="127"/>
      <c r="I258" s="60"/>
    </row>
    <row r="259" spans="1:9" x14ac:dyDescent="0.3">
      <c r="A259" s="127"/>
      <c r="I259" s="60"/>
    </row>
    <row r="260" spans="1:9" x14ac:dyDescent="0.3">
      <c r="A260" s="127"/>
      <c r="I260" s="60"/>
    </row>
    <row r="261" spans="1:9" x14ac:dyDescent="0.3">
      <c r="A261" s="127"/>
      <c r="I261" s="60"/>
    </row>
    <row r="262" spans="1:9" x14ac:dyDescent="0.3">
      <c r="A262" s="127"/>
      <c r="I262" s="60"/>
    </row>
    <row r="263" spans="1:9" x14ac:dyDescent="0.3">
      <c r="A263" s="127"/>
      <c r="I263" s="60"/>
    </row>
    <row r="264" spans="1:9" x14ac:dyDescent="0.3">
      <c r="A264" s="127"/>
      <c r="I264" s="60"/>
    </row>
    <row r="265" spans="1:9" x14ac:dyDescent="0.3">
      <c r="A265" s="127"/>
      <c r="I265" s="60"/>
    </row>
    <row r="266" spans="1:9" x14ac:dyDescent="0.3">
      <c r="A266" s="127"/>
      <c r="I266" s="60"/>
    </row>
    <row r="267" spans="1:9" x14ac:dyDescent="0.3">
      <c r="A267" s="127"/>
      <c r="I267" s="60"/>
    </row>
    <row r="268" spans="1:9" x14ac:dyDescent="0.3">
      <c r="A268" s="127"/>
      <c r="I268" s="60"/>
    </row>
    <row r="269" spans="1:9" x14ac:dyDescent="0.3">
      <c r="A269" s="127"/>
      <c r="I269" s="60"/>
    </row>
    <row r="270" spans="1:9" x14ac:dyDescent="0.3">
      <c r="A270" s="127"/>
      <c r="I270" s="60"/>
    </row>
    <row r="271" spans="1:9" x14ac:dyDescent="0.3">
      <c r="A271" s="127"/>
      <c r="I271" s="60"/>
    </row>
    <row r="272" spans="1:9" x14ac:dyDescent="0.3">
      <c r="A272" s="127"/>
      <c r="I272" s="60"/>
    </row>
    <row r="273" spans="1:9" x14ac:dyDescent="0.3">
      <c r="A273" s="127"/>
      <c r="I273" s="60"/>
    </row>
    <row r="274" spans="1:9" x14ac:dyDescent="0.3">
      <c r="A274" s="127"/>
      <c r="I274" s="60"/>
    </row>
    <row r="275" spans="1:9" x14ac:dyDescent="0.3">
      <c r="A275" s="127"/>
      <c r="I275" s="60"/>
    </row>
    <row r="276" spans="1:9" x14ac:dyDescent="0.3">
      <c r="A276" s="127"/>
      <c r="I276" s="60"/>
    </row>
    <row r="277" spans="1:9" x14ac:dyDescent="0.3">
      <c r="A277" s="127"/>
      <c r="I277" s="60"/>
    </row>
    <row r="278" spans="1:9" x14ac:dyDescent="0.3">
      <c r="A278" s="127"/>
      <c r="I278" s="60"/>
    </row>
    <row r="279" spans="1:9" x14ac:dyDescent="0.3">
      <c r="A279" s="127"/>
      <c r="I279" s="60"/>
    </row>
    <row r="280" spans="1:9" x14ac:dyDescent="0.3">
      <c r="A280" s="127"/>
      <c r="I280" s="60"/>
    </row>
    <row r="281" spans="1:9" x14ac:dyDescent="0.3">
      <c r="A281" s="127"/>
      <c r="I281" s="60"/>
    </row>
    <row r="282" spans="1:9" x14ac:dyDescent="0.3">
      <c r="A282" s="127"/>
      <c r="I282" s="60"/>
    </row>
    <row r="283" spans="1:9" x14ac:dyDescent="0.3">
      <c r="A283" s="127"/>
      <c r="I283" s="60"/>
    </row>
    <row r="284" spans="1:9" x14ac:dyDescent="0.3">
      <c r="A284" s="127"/>
      <c r="I284" s="60"/>
    </row>
    <row r="285" spans="1:9" x14ac:dyDescent="0.3">
      <c r="A285" s="127"/>
      <c r="I285" s="60"/>
    </row>
    <row r="286" spans="1:9" x14ac:dyDescent="0.3">
      <c r="A286" s="127"/>
      <c r="I286" s="60"/>
    </row>
    <row r="287" spans="1:9" x14ac:dyDescent="0.3">
      <c r="A287" s="127"/>
      <c r="I287" s="60"/>
    </row>
    <row r="288" spans="1:9" x14ac:dyDescent="0.3">
      <c r="A288" s="127"/>
      <c r="I288" s="60"/>
    </row>
    <row r="289" spans="1:9" x14ac:dyDescent="0.3">
      <c r="A289" s="127"/>
      <c r="I289" s="60"/>
    </row>
    <row r="290" spans="1:9" x14ac:dyDescent="0.3">
      <c r="A290" s="127"/>
      <c r="I290" s="60"/>
    </row>
    <row r="291" spans="1:9" x14ac:dyDescent="0.3">
      <c r="A291" s="127"/>
      <c r="I291" s="60"/>
    </row>
    <row r="292" spans="1:9" x14ac:dyDescent="0.3">
      <c r="A292" s="127"/>
      <c r="I292" s="60"/>
    </row>
    <row r="293" spans="1:9" x14ac:dyDescent="0.3">
      <c r="A293" s="127"/>
      <c r="I293" s="60"/>
    </row>
    <row r="294" spans="1:9" x14ac:dyDescent="0.3">
      <c r="A294" s="127"/>
      <c r="I294" s="60"/>
    </row>
    <row r="295" spans="1:9" x14ac:dyDescent="0.3">
      <c r="A295" s="127"/>
      <c r="I295" s="60"/>
    </row>
    <row r="296" spans="1:9" x14ac:dyDescent="0.3">
      <c r="A296" s="127"/>
      <c r="I296" s="60"/>
    </row>
    <row r="297" spans="1:9" x14ac:dyDescent="0.3">
      <c r="A297" s="127"/>
      <c r="I297" s="60"/>
    </row>
    <row r="298" spans="1:9" x14ac:dyDescent="0.3">
      <c r="A298" s="127"/>
      <c r="I298" s="60"/>
    </row>
    <row r="299" spans="1:9" x14ac:dyDescent="0.3">
      <c r="A299" s="127"/>
      <c r="I299" s="60"/>
    </row>
    <row r="300" spans="1:9" x14ac:dyDescent="0.3">
      <c r="A300" s="127"/>
      <c r="I300" s="60"/>
    </row>
    <row r="301" spans="1:9" x14ac:dyDescent="0.3">
      <c r="A301" s="127"/>
      <c r="I301" s="60"/>
    </row>
    <row r="302" spans="1:9" x14ac:dyDescent="0.3">
      <c r="A302" s="127"/>
      <c r="I302" s="60"/>
    </row>
    <row r="303" spans="1:9" x14ac:dyDescent="0.3">
      <c r="A303" s="127"/>
      <c r="I303" s="60"/>
    </row>
    <row r="304" spans="1:9" x14ac:dyDescent="0.3">
      <c r="A304" s="127"/>
      <c r="I304" s="60"/>
    </row>
    <row r="305" spans="1:9" x14ac:dyDescent="0.3">
      <c r="A305" s="127"/>
      <c r="I305" s="60"/>
    </row>
    <row r="306" spans="1:9" x14ac:dyDescent="0.3">
      <c r="A306" s="127"/>
      <c r="I306" s="60"/>
    </row>
    <row r="307" spans="1:9" x14ac:dyDescent="0.3">
      <c r="A307" s="127"/>
      <c r="I307" s="60"/>
    </row>
    <row r="308" spans="1:9" x14ac:dyDescent="0.3">
      <c r="A308" s="127"/>
      <c r="I308" s="60"/>
    </row>
    <row r="309" spans="1:9" x14ac:dyDescent="0.3">
      <c r="A309" s="127"/>
      <c r="I309" s="60"/>
    </row>
    <row r="310" spans="1:9" x14ac:dyDescent="0.3">
      <c r="A310" s="127"/>
      <c r="I310" s="60"/>
    </row>
    <row r="311" spans="1:9" x14ac:dyDescent="0.3">
      <c r="A311" s="127"/>
      <c r="I311" s="60"/>
    </row>
    <row r="312" spans="1:9" x14ac:dyDescent="0.3">
      <c r="A312" s="127"/>
      <c r="I312" s="60"/>
    </row>
    <row r="313" spans="1:9" x14ac:dyDescent="0.3">
      <c r="A313" s="127"/>
      <c r="I313" s="60"/>
    </row>
    <row r="314" spans="1:9" x14ac:dyDescent="0.3">
      <c r="A314" s="127"/>
      <c r="I314" s="60"/>
    </row>
    <row r="315" spans="1:9" x14ac:dyDescent="0.3">
      <c r="A315" s="127"/>
      <c r="I315" s="60"/>
    </row>
    <row r="316" spans="1:9" x14ac:dyDescent="0.3">
      <c r="A316" s="127"/>
      <c r="I316" s="60"/>
    </row>
    <row r="317" spans="1:9" x14ac:dyDescent="0.3">
      <c r="A317" s="127"/>
      <c r="I317" s="60"/>
    </row>
    <row r="318" spans="1:9" x14ac:dyDescent="0.3">
      <c r="A318" s="127"/>
      <c r="I318" s="60"/>
    </row>
    <row r="319" spans="1:9" x14ac:dyDescent="0.3">
      <c r="A319" s="127"/>
      <c r="I319" s="60"/>
    </row>
    <row r="320" spans="1:9" x14ac:dyDescent="0.3">
      <c r="A320" s="127"/>
      <c r="I320" s="60"/>
    </row>
    <row r="321" spans="1:9" x14ac:dyDescent="0.3">
      <c r="A321" s="127"/>
      <c r="I321" s="60"/>
    </row>
    <row r="322" spans="1:9" x14ac:dyDescent="0.3">
      <c r="A322" s="127"/>
      <c r="I322" s="60"/>
    </row>
    <row r="323" spans="1:9" x14ac:dyDescent="0.3">
      <c r="A323" s="127"/>
      <c r="I323" s="60"/>
    </row>
    <row r="324" spans="1:9" x14ac:dyDescent="0.3">
      <c r="A324" s="127"/>
      <c r="I324" s="60"/>
    </row>
    <row r="325" spans="1:9" x14ac:dyDescent="0.3">
      <c r="A325" s="127"/>
      <c r="I325" s="60"/>
    </row>
    <row r="326" spans="1:9" x14ac:dyDescent="0.3">
      <c r="A326" s="127"/>
      <c r="I326" s="60"/>
    </row>
    <row r="327" spans="1:9" x14ac:dyDescent="0.3">
      <c r="A327" s="127"/>
      <c r="I327" s="60"/>
    </row>
    <row r="328" spans="1:9" x14ac:dyDescent="0.3">
      <c r="A328" s="127"/>
      <c r="I328" s="60"/>
    </row>
    <row r="329" spans="1:9" x14ac:dyDescent="0.3">
      <c r="A329" s="127"/>
      <c r="I329" s="60"/>
    </row>
    <row r="330" spans="1:9" x14ac:dyDescent="0.3">
      <c r="A330" s="127"/>
      <c r="I330" s="60"/>
    </row>
    <row r="331" spans="1:9" x14ac:dyDescent="0.3">
      <c r="A331" s="127"/>
      <c r="I331" s="60"/>
    </row>
    <row r="332" spans="1:9" x14ac:dyDescent="0.3">
      <c r="A332" s="127"/>
      <c r="I332" s="60"/>
    </row>
    <row r="333" spans="1:9" x14ac:dyDescent="0.3">
      <c r="A333" s="127"/>
      <c r="I333" s="60"/>
    </row>
    <row r="334" spans="1:9" x14ac:dyDescent="0.3">
      <c r="A334" s="127"/>
      <c r="I334" s="60"/>
    </row>
    <row r="335" spans="1:9" x14ac:dyDescent="0.3">
      <c r="A335" s="127"/>
      <c r="I335" s="60"/>
    </row>
    <row r="336" spans="1:9" x14ac:dyDescent="0.3">
      <c r="A336" s="127"/>
      <c r="I336" s="60"/>
    </row>
    <row r="337" spans="1:9" x14ac:dyDescent="0.3">
      <c r="A337" s="127"/>
      <c r="I337" s="60"/>
    </row>
    <row r="338" spans="1:9" x14ac:dyDescent="0.3">
      <c r="A338" s="127"/>
      <c r="I338" s="60"/>
    </row>
    <row r="339" spans="1:9" x14ac:dyDescent="0.3">
      <c r="A339" s="127"/>
      <c r="I339" s="60"/>
    </row>
    <row r="340" spans="1:9" x14ac:dyDescent="0.3">
      <c r="A340" s="127"/>
      <c r="I340" s="60"/>
    </row>
    <row r="341" spans="1:9" x14ac:dyDescent="0.3">
      <c r="A341" s="127"/>
      <c r="I341" s="60"/>
    </row>
    <row r="342" spans="1:9" x14ac:dyDescent="0.3">
      <c r="A342" s="127"/>
      <c r="I342" s="60"/>
    </row>
    <row r="343" spans="1:9" x14ac:dyDescent="0.3">
      <c r="A343" s="127"/>
      <c r="I343" s="60"/>
    </row>
    <row r="344" spans="1:9" x14ac:dyDescent="0.3">
      <c r="A344" s="127"/>
      <c r="I344" s="60"/>
    </row>
    <row r="345" spans="1:9" x14ac:dyDescent="0.3">
      <c r="A345" s="127"/>
      <c r="I345" s="60"/>
    </row>
    <row r="346" spans="1:9" x14ac:dyDescent="0.3">
      <c r="A346" s="127"/>
      <c r="I346" s="60"/>
    </row>
    <row r="347" spans="1:9" x14ac:dyDescent="0.3">
      <c r="A347" s="127"/>
      <c r="I347" s="60"/>
    </row>
    <row r="348" spans="1:9" x14ac:dyDescent="0.3">
      <c r="A348" s="127"/>
      <c r="I348" s="60"/>
    </row>
    <row r="349" spans="1:9" x14ac:dyDescent="0.3">
      <c r="A349" s="127"/>
      <c r="I349" s="60"/>
    </row>
    <row r="350" spans="1:9" x14ac:dyDescent="0.3">
      <c r="A350" s="127"/>
      <c r="I350" s="60"/>
    </row>
    <row r="351" spans="1:9" x14ac:dyDescent="0.3">
      <c r="A351" s="127"/>
      <c r="I351" s="60"/>
    </row>
    <row r="352" spans="1:9" x14ac:dyDescent="0.3">
      <c r="A352" s="127"/>
      <c r="I352" s="60"/>
    </row>
    <row r="353" spans="1:9" x14ac:dyDescent="0.3">
      <c r="A353" s="127"/>
      <c r="I353" s="60"/>
    </row>
    <row r="354" spans="1:9" x14ac:dyDescent="0.3">
      <c r="A354" s="127"/>
      <c r="I354" s="60"/>
    </row>
    <row r="355" spans="1:9" x14ac:dyDescent="0.3">
      <c r="A355" s="127"/>
      <c r="I355" s="60"/>
    </row>
    <row r="356" spans="1:9" x14ac:dyDescent="0.3">
      <c r="A356" s="127"/>
      <c r="I356" s="60"/>
    </row>
    <row r="357" spans="1:9" x14ac:dyDescent="0.3">
      <c r="A357" s="127"/>
      <c r="I357" s="60"/>
    </row>
    <row r="358" spans="1:9" x14ac:dyDescent="0.3">
      <c r="A358" s="127"/>
      <c r="I358" s="60"/>
    </row>
    <row r="359" spans="1:9" x14ac:dyDescent="0.3">
      <c r="A359" s="127"/>
      <c r="I359" s="60"/>
    </row>
    <row r="360" spans="1:9" x14ac:dyDescent="0.3">
      <c r="A360" s="127"/>
      <c r="I360" s="60"/>
    </row>
    <row r="361" spans="1:9" x14ac:dyDescent="0.3">
      <c r="A361" s="127"/>
      <c r="I361" s="60"/>
    </row>
    <row r="362" spans="1:9" x14ac:dyDescent="0.3">
      <c r="A362" s="127"/>
      <c r="I362" s="60"/>
    </row>
    <row r="363" spans="1:9" x14ac:dyDescent="0.3">
      <c r="A363" s="127"/>
      <c r="I363" s="60"/>
    </row>
    <row r="364" spans="1:9" x14ac:dyDescent="0.3">
      <c r="A364" s="127"/>
      <c r="I364" s="60"/>
    </row>
    <row r="365" spans="1:9" x14ac:dyDescent="0.3">
      <c r="A365" s="127"/>
      <c r="I365" s="60"/>
    </row>
    <row r="366" spans="1:9" x14ac:dyDescent="0.3">
      <c r="A366" s="127"/>
      <c r="I366" s="60"/>
    </row>
    <row r="367" spans="1:9" x14ac:dyDescent="0.3">
      <c r="A367" s="127"/>
      <c r="I367" s="60"/>
    </row>
    <row r="368" spans="1:9" x14ac:dyDescent="0.3">
      <c r="A368" s="127"/>
      <c r="I368" s="60"/>
    </row>
    <row r="369" spans="1:9" x14ac:dyDescent="0.3">
      <c r="A369" s="127"/>
      <c r="I369" s="60"/>
    </row>
    <row r="370" spans="1:9" x14ac:dyDescent="0.3">
      <c r="A370" s="127"/>
      <c r="I370" s="60"/>
    </row>
    <row r="371" spans="1:9" x14ac:dyDescent="0.3">
      <c r="A371" s="127"/>
      <c r="I371" s="60"/>
    </row>
    <row r="372" spans="1:9" x14ac:dyDescent="0.3">
      <c r="A372" s="127"/>
      <c r="I372" s="60"/>
    </row>
    <row r="373" spans="1:9" x14ac:dyDescent="0.3">
      <c r="A373" s="127"/>
      <c r="I373" s="60"/>
    </row>
    <row r="374" spans="1:9" x14ac:dyDescent="0.3">
      <c r="A374" s="127"/>
      <c r="I374" s="60"/>
    </row>
    <row r="375" spans="1:9" x14ac:dyDescent="0.3">
      <c r="A375" s="127"/>
      <c r="I375" s="60"/>
    </row>
    <row r="376" spans="1:9" x14ac:dyDescent="0.3">
      <c r="A376" s="127"/>
      <c r="I376" s="60"/>
    </row>
    <row r="377" spans="1:9" x14ac:dyDescent="0.3">
      <c r="A377" s="127"/>
      <c r="I377" s="60"/>
    </row>
    <row r="378" spans="1:9" x14ac:dyDescent="0.3">
      <c r="A378" s="127"/>
      <c r="I378" s="60"/>
    </row>
    <row r="379" spans="1:9" x14ac:dyDescent="0.3">
      <c r="A379" s="127"/>
      <c r="I379" s="60"/>
    </row>
    <row r="380" spans="1:9" x14ac:dyDescent="0.3">
      <c r="A380" s="127"/>
      <c r="I380" s="60"/>
    </row>
    <row r="381" spans="1:9" x14ac:dyDescent="0.3">
      <c r="A381" s="127"/>
      <c r="I381" s="60"/>
    </row>
    <row r="382" spans="1:9" x14ac:dyDescent="0.3">
      <c r="A382" s="127"/>
      <c r="I382" s="60"/>
    </row>
    <row r="383" spans="1:9" x14ac:dyDescent="0.3">
      <c r="A383" s="127"/>
      <c r="I383" s="60"/>
    </row>
    <row r="384" spans="1:9" x14ac:dyDescent="0.3">
      <c r="A384" s="127"/>
      <c r="I384" s="60"/>
    </row>
    <row r="385" spans="1:9" x14ac:dyDescent="0.3">
      <c r="A385" s="127"/>
      <c r="I385" s="60"/>
    </row>
    <row r="386" spans="1:9" x14ac:dyDescent="0.3">
      <c r="A386" s="127"/>
      <c r="I386" s="60"/>
    </row>
    <row r="387" spans="1:9" x14ac:dyDescent="0.3">
      <c r="A387" s="127"/>
      <c r="I387" s="60"/>
    </row>
    <row r="388" spans="1:9" x14ac:dyDescent="0.3">
      <c r="A388" s="127"/>
      <c r="I388" s="60"/>
    </row>
    <row r="389" spans="1:9" x14ac:dyDescent="0.3">
      <c r="A389" s="127"/>
      <c r="I389" s="60"/>
    </row>
    <row r="390" spans="1:9" x14ac:dyDescent="0.3">
      <c r="A390" s="127"/>
      <c r="I390" s="60"/>
    </row>
    <row r="391" spans="1:9" x14ac:dyDescent="0.3">
      <c r="A391" s="127"/>
      <c r="I391" s="60"/>
    </row>
    <row r="392" spans="1:9" x14ac:dyDescent="0.3">
      <c r="A392" s="127"/>
      <c r="I392" s="60"/>
    </row>
    <row r="393" spans="1:9" x14ac:dyDescent="0.3">
      <c r="A393" s="127"/>
      <c r="I393" s="60"/>
    </row>
    <row r="394" spans="1:9" x14ac:dyDescent="0.3">
      <c r="A394" s="127"/>
      <c r="I394" s="60"/>
    </row>
    <row r="395" spans="1:9" x14ac:dyDescent="0.3">
      <c r="A395" s="127"/>
      <c r="I395" s="60"/>
    </row>
    <row r="396" spans="1:9" x14ac:dyDescent="0.3">
      <c r="A396" s="127"/>
      <c r="I396" s="60"/>
    </row>
    <row r="397" spans="1:9" x14ac:dyDescent="0.3">
      <c r="A397" s="127"/>
      <c r="I397" s="60"/>
    </row>
    <row r="398" spans="1:9" x14ac:dyDescent="0.3">
      <c r="A398" s="127"/>
      <c r="I398" s="60"/>
    </row>
    <row r="399" spans="1:9" x14ac:dyDescent="0.3">
      <c r="A399" s="127"/>
      <c r="I399" s="60"/>
    </row>
    <row r="400" spans="1:9" x14ac:dyDescent="0.3">
      <c r="A400" s="127"/>
      <c r="I400" s="60"/>
    </row>
    <row r="401" spans="1:9" x14ac:dyDescent="0.3">
      <c r="A401" s="127"/>
      <c r="I401" s="60"/>
    </row>
    <row r="402" spans="1:9" x14ac:dyDescent="0.3">
      <c r="A402" s="127"/>
      <c r="I402" s="60"/>
    </row>
    <row r="403" spans="1:9" x14ac:dyDescent="0.3">
      <c r="A403" s="127"/>
      <c r="I403" s="60"/>
    </row>
    <row r="404" spans="1:9" x14ac:dyDescent="0.3">
      <c r="A404" s="127"/>
      <c r="I404" s="60"/>
    </row>
    <row r="405" spans="1:9" x14ac:dyDescent="0.3">
      <c r="A405" s="127"/>
      <c r="I405" s="60"/>
    </row>
    <row r="406" spans="1:9" x14ac:dyDescent="0.3">
      <c r="A406" s="127"/>
      <c r="I406" s="60"/>
    </row>
    <row r="407" spans="1:9" x14ac:dyDescent="0.3">
      <c r="A407" s="127"/>
      <c r="I407" s="60"/>
    </row>
    <row r="408" spans="1:9" x14ac:dyDescent="0.3">
      <c r="A408" s="127"/>
      <c r="I408" s="60"/>
    </row>
    <row r="409" spans="1:9" x14ac:dyDescent="0.3">
      <c r="A409" s="127"/>
      <c r="I409" s="60"/>
    </row>
    <row r="410" spans="1:9" x14ac:dyDescent="0.3">
      <c r="A410" s="127"/>
      <c r="I410" s="60"/>
    </row>
    <row r="411" spans="1:9" x14ac:dyDescent="0.3">
      <c r="A411" s="127"/>
      <c r="I411" s="60"/>
    </row>
    <row r="412" spans="1:9" x14ac:dyDescent="0.3">
      <c r="A412" s="127"/>
      <c r="I412" s="60"/>
    </row>
    <row r="413" spans="1:9" x14ac:dyDescent="0.3">
      <c r="A413" s="127"/>
      <c r="I413" s="60"/>
    </row>
    <row r="414" spans="1:9" x14ac:dyDescent="0.3">
      <c r="A414" s="127"/>
      <c r="I414" s="60"/>
    </row>
    <row r="415" spans="1:9" x14ac:dyDescent="0.3">
      <c r="A415" s="127"/>
      <c r="I415" s="60"/>
    </row>
    <row r="416" spans="1:9" x14ac:dyDescent="0.3">
      <c r="A416" s="127"/>
      <c r="I416" s="60"/>
    </row>
    <row r="417" spans="1:9" x14ac:dyDescent="0.3">
      <c r="A417" s="127"/>
      <c r="I417" s="60"/>
    </row>
    <row r="418" spans="1:9" x14ac:dyDescent="0.3">
      <c r="A418" s="127"/>
      <c r="I418" s="60"/>
    </row>
    <row r="419" spans="1:9" x14ac:dyDescent="0.3">
      <c r="A419" s="127"/>
      <c r="I419" s="60"/>
    </row>
    <row r="420" spans="1:9" x14ac:dyDescent="0.3">
      <c r="A420" s="127"/>
      <c r="I420" s="60"/>
    </row>
    <row r="421" spans="1:9" x14ac:dyDescent="0.3">
      <c r="A421" s="127"/>
      <c r="I421" s="60"/>
    </row>
    <row r="422" spans="1:9" x14ac:dyDescent="0.3">
      <c r="A422" s="127"/>
      <c r="I422" s="60"/>
    </row>
    <row r="423" spans="1:9" x14ac:dyDescent="0.3">
      <c r="A423" s="127"/>
      <c r="I423" s="60"/>
    </row>
    <row r="424" spans="1:9" x14ac:dyDescent="0.3">
      <c r="A424" s="127"/>
      <c r="I424" s="60"/>
    </row>
    <row r="425" spans="1:9" x14ac:dyDescent="0.3">
      <c r="A425" s="127"/>
      <c r="I425" s="60"/>
    </row>
    <row r="426" spans="1:9" x14ac:dyDescent="0.3">
      <c r="A426" s="127"/>
      <c r="I426" s="60"/>
    </row>
    <row r="427" spans="1:9" x14ac:dyDescent="0.3">
      <c r="A427" s="127"/>
      <c r="I427" s="60"/>
    </row>
    <row r="428" spans="1:9" x14ac:dyDescent="0.3">
      <c r="A428" s="127"/>
      <c r="I428" s="60"/>
    </row>
    <row r="429" spans="1:9" x14ac:dyDescent="0.3">
      <c r="A429" s="127"/>
      <c r="I429" s="60"/>
    </row>
    <row r="430" spans="1:9" x14ac:dyDescent="0.3">
      <c r="A430" s="127"/>
      <c r="I430" s="60"/>
    </row>
    <row r="431" spans="1:9" x14ac:dyDescent="0.3">
      <c r="A431" s="127"/>
      <c r="I431" s="60"/>
    </row>
    <row r="432" spans="1:9" x14ac:dyDescent="0.3">
      <c r="A432" s="127"/>
      <c r="I432" s="60"/>
    </row>
    <row r="433" spans="1:9" x14ac:dyDescent="0.3">
      <c r="A433" s="127"/>
      <c r="I433" s="60"/>
    </row>
    <row r="434" spans="1:9" x14ac:dyDescent="0.3">
      <c r="A434" s="127"/>
      <c r="I434" s="60"/>
    </row>
    <row r="435" spans="1:9" x14ac:dyDescent="0.3">
      <c r="A435" s="127"/>
      <c r="I435" s="60"/>
    </row>
    <row r="436" spans="1:9" x14ac:dyDescent="0.3">
      <c r="A436" s="127"/>
      <c r="I436" s="60"/>
    </row>
    <row r="437" spans="1:9" x14ac:dyDescent="0.3">
      <c r="A437" s="127"/>
      <c r="I437" s="60"/>
    </row>
    <row r="438" spans="1:9" x14ac:dyDescent="0.3">
      <c r="A438" s="127"/>
      <c r="I438" s="60"/>
    </row>
    <row r="439" spans="1:9" x14ac:dyDescent="0.3">
      <c r="A439" s="127"/>
      <c r="I439" s="60"/>
    </row>
    <row r="440" spans="1:9" x14ac:dyDescent="0.3">
      <c r="A440" s="127"/>
      <c r="I440" s="60"/>
    </row>
    <row r="441" spans="1:9" x14ac:dyDescent="0.3">
      <c r="A441" s="127"/>
      <c r="I441" s="60"/>
    </row>
    <row r="442" spans="1:9" x14ac:dyDescent="0.3">
      <c r="A442" s="127"/>
      <c r="I442" s="60"/>
    </row>
    <row r="443" spans="1:9" x14ac:dyDescent="0.3">
      <c r="A443" s="127"/>
      <c r="I443" s="60"/>
    </row>
    <row r="444" spans="1:9" x14ac:dyDescent="0.3">
      <c r="A444" s="127"/>
      <c r="I444" s="60"/>
    </row>
    <row r="445" spans="1:9" x14ac:dyDescent="0.3">
      <c r="A445" s="127"/>
      <c r="I445" s="60"/>
    </row>
    <row r="446" spans="1:9" x14ac:dyDescent="0.3">
      <c r="A446" s="127"/>
      <c r="I446" s="60"/>
    </row>
    <row r="447" spans="1:9" x14ac:dyDescent="0.3">
      <c r="A447" s="127"/>
      <c r="I447" s="60"/>
    </row>
    <row r="448" spans="1:9" x14ac:dyDescent="0.3">
      <c r="A448" s="127"/>
      <c r="I448" s="60"/>
    </row>
    <row r="449" spans="1:9" x14ac:dyDescent="0.3">
      <c r="A449" s="127"/>
      <c r="I449" s="60"/>
    </row>
    <row r="450" spans="1:9" x14ac:dyDescent="0.3">
      <c r="A450" s="127"/>
      <c r="I450" s="60"/>
    </row>
    <row r="451" spans="1:9" x14ac:dyDescent="0.3">
      <c r="A451" s="127"/>
      <c r="I451" s="60"/>
    </row>
    <row r="452" spans="1:9" x14ac:dyDescent="0.3">
      <c r="A452" s="127"/>
      <c r="I452" s="60"/>
    </row>
    <row r="453" spans="1:9" x14ac:dyDescent="0.3">
      <c r="A453" s="127"/>
      <c r="I453" s="60"/>
    </row>
    <row r="454" spans="1:9" x14ac:dyDescent="0.3">
      <c r="A454" s="127"/>
      <c r="I454" s="60"/>
    </row>
    <row r="455" spans="1:9" x14ac:dyDescent="0.3">
      <c r="A455" s="127"/>
      <c r="I455" s="60"/>
    </row>
    <row r="456" spans="1:9" x14ac:dyDescent="0.3">
      <c r="A456" s="127"/>
      <c r="I456" s="60"/>
    </row>
    <row r="457" spans="1:9" x14ac:dyDescent="0.3">
      <c r="A457" s="127"/>
      <c r="I457" s="60"/>
    </row>
    <row r="458" spans="1:9" x14ac:dyDescent="0.3">
      <c r="A458" s="127"/>
      <c r="I458" s="60"/>
    </row>
    <row r="459" spans="1:9" x14ac:dyDescent="0.3">
      <c r="A459" s="127"/>
      <c r="I459" s="60"/>
    </row>
    <row r="460" spans="1:9" x14ac:dyDescent="0.3">
      <c r="A460" s="127"/>
      <c r="I460" s="60"/>
    </row>
    <row r="461" spans="1:9" x14ac:dyDescent="0.3">
      <c r="A461" s="127"/>
      <c r="I461" s="60"/>
    </row>
    <row r="462" spans="1:9" x14ac:dyDescent="0.3">
      <c r="A462" s="127"/>
      <c r="I462" s="60"/>
    </row>
    <row r="463" spans="1:9" x14ac:dyDescent="0.3">
      <c r="A463" s="127"/>
      <c r="I463" s="60"/>
    </row>
    <row r="464" spans="1:9" x14ac:dyDescent="0.3">
      <c r="A464" s="127"/>
      <c r="I464" s="60"/>
    </row>
    <row r="465" spans="1:9" x14ac:dyDescent="0.3">
      <c r="A465" s="127"/>
      <c r="I465" s="60"/>
    </row>
    <row r="466" spans="1:9" x14ac:dyDescent="0.3">
      <c r="A466" s="127"/>
      <c r="I466" s="60"/>
    </row>
    <row r="467" spans="1:9" x14ac:dyDescent="0.3">
      <c r="A467" s="127"/>
      <c r="I467" s="60"/>
    </row>
    <row r="468" spans="1:9" x14ac:dyDescent="0.3">
      <c r="A468" s="127"/>
      <c r="I468" s="60"/>
    </row>
    <row r="469" spans="1:9" x14ac:dyDescent="0.3">
      <c r="A469" s="127"/>
      <c r="I469" s="60"/>
    </row>
    <row r="470" spans="1:9" x14ac:dyDescent="0.3">
      <c r="A470" s="127"/>
      <c r="I470" s="60"/>
    </row>
    <row r="471" spans="1:9" x14ac:dyDescent="0.3">
      <c r="A471" s="127"/>
      <c r="I471" s="60"/>
    </row>
    <row r="472" spans="1:9" x14ac:dyDescent="0.3">
      <c r="A472" s="127"/>
      <c r="I472" s="60"/>
    </row>
    <row r="473" spans="1:9" x14ac:dyDescent="0.3">
      <c r="A473" s="127"/>
      <c r="I473" s="60"/>
    </row>
    <row r="474" spans="1:9" x14ac:dyDescent="0.3">
      <c r="A474" s="127"/>
      <c r="I474" s="60"/>
    </row>
    <row r="475" spans="1:9" x14ac:dyDescent="0.3">
      <c r="A475" s="127"/>
      <c r="I475" s="60"/>
    </row>
    <row r="476" spans="1:9" x14ac:dyDescent="0.3">
      <c r="A476" s="127"/>
      <c r="I476" s="60"/>
    </row>
    <row r="477" spans="1:9" x14ac:dyDescent="0.3">
      <c r="A477" s="127"/>
      <c r="I477" s="60"/>
    </row>
    <row r="478" spans="1:9" x14ac:dyDescent="0.3">
      <c r="A478" s="127"/>
      <c r="I478" s="60"/>
    </row>
    <row r="479" spans="1:9" x14ac:dyDescent="0.3">
      <c r="A479" s="127"/>
      <c r="I479" s="60"/>
    </row>
    <row r="480" spans="1:9" x14ac:dyDescent="0.3">
      <c r="A480" s="127"/>
      <c r="I480" s="60"/>
    </row>
    <row r="481" spans="1:9" x14ac:dyDescent="0.3">
      <c r="A481" s="127"/>
      <c r="I481" s="60"/>
    </row>
    <row r="482" spans="1:9" x14ac:dyDescent="0.3">
      <c r="A482" s="127"/>
      <c r="I482" s="60"/>
    </row>
    <row r="483" spans="1:9" x14ac:dyDescent="0.3">
      <c r="A483" s="127"/>
      <c r="I483" s="60"/>
    </row>
    <row r="484" spans="1:9" x14ac:dyDescent="0.3">
      <c r="A484" s="127"/>
      <c r="I484" s="60"/>
    </row>
    <row r="485" spans="1:9" x14ac:dyDescent="0.3">
      <c r="A485" s="127"/>
      <c r="I485" s="60"/>
    </row>
    <row r="486" spans="1:9" x14ac:dyDescent="0.3">
      <c r="A486" s="127"/>
      <c r="I486" s="60"/>
    </row>
    <row r="487" spans="1:9" x14ac:dyDescent="0.3">
      <c r="A487" s="127"/>
      <c r="I487" s="60"/>
    </row>
    <row r="488" spans="1:9" x14ac:dyDescent="0.3">
      <c r="A488" s="127"/>
      <c r="I488" s="60"/>
    </row>
    <row r="489" spans="1:9" x14ac:dyDescent="0.3">
      <c r="A489" s="127"/>
      <c r="I489" s="60"/>
    </row>
    <row r="490" spans="1:9" x14ac:dyDescent="0.3">
      <c r="A490" s="127"/>
      <c r="I490" s="60"/>
    </row>
    <row r="491" spans="1:9" x14ac:dyDescent="0.3">
      <c r="A491" s="127"/>
      <c r="I491" s="60"/>
    </row>
    <row r="492" spans="1:9" x14ac:dyDescent="0.3">
      <c r="A492" s="127"/>
      <c r="I492" s="60"/>
    </row>
    <row r="493" spans="1:9" x14ac:dyDescent="0.3">
      <c r="A493" s="127"/>
      <c r="I493" s="60"/>
    </row>
    <row r="494" spans="1:9" x14ac:dyDescent="0.3">
      <c r="A494" s="127"/>
      <c r="I494" s="60"/>
    </row>
    <row r="495" spans="1:9" x14ac:dyDescent="0.3">
      <c r="A495" s="127"/>
      <c r="I495" s="60"/>
    </row>
    <row r="496" spans="1:9" x14ac:dyDescent="0.3">
      <c r="A496" s="127"/>
      <c r="I496" s="60"/>
    </row>
    <row r="497" spans="1:9" x14ac:dyDescent="0.3">
      <c r="A497" s="127"/>
      <c r="I497" s="60"/>
    </row>
    <row r="498" spans="1:9" x14ac:dyDescent="0.3">
      <c r="A498" s="127"/>
      <c r="I498" s="60"/>
    </row>
    <row r="499" spans="1:9" x14ac:dyDescent="0.3">
      <c r="A499" s="127"/>
      <c r="I499" s="60"/>
    </row>
    <row r="500" spans="1:9" x14ac:dyDescent="0.3">
      <c r="A500" s="127"/>
      <c r="I500" s="60"/>
    </row>
    <row r="501" spans="1:9" x14ac:dyDescent="0.3">
      <c r="A501" s="127"/>
      <c r="I501" s="60"/>
    </row>
    <row r="502" spans="1:9" x14ac:dyDescent="0.3">
      <c r="A502" s="127"/>
      <c r="I502" s="60"/>
    </row>
    <row r="503" spans="1:9" x14ac:dyDescent="0.3">
      <c r="A503" s="127"/>
      <c r="I503" s="60"/>
    </row>
    <row r="504" spans="1:9" x14ac:dyDescent="0.3">
      <c r="A504" s="127"/>
      <c r="I504" s="60"/>
    </row>
    <row r="505" spans="1:9" x14ac:dyDescent="0.3">
      <c r="A505" s="127"/>
      <c r="I505" s="60"/>
    </row>
    <row r="506" spans="1:9" x14ac:dyDescent="0.3">
      <c r="A506" s="127"/>
      <c r="I506" s="60"/>
    </row>
    <row r="507" spans="1:9" x14ac:dyDescent="0.3">
      <c r="A507" s="127"/>
      <c r="I507" s="60"/>
    </row>
    <row r="508" spans="1:9" x14ac:dyDescent="0.3">
      <c r="A508" s="127"/>
      <c r="I508" s="60"/>
    </row>
    <row r="509" spans="1:9" x14ac:dyDescent="0.3">
      <c r="A509" s="127"/>
      <c r="I509" s="60"/>
    </row>
    <row r="510" spans="1:9" x14ac:dyDescent="0.3">
      <c r="A510" s="127"/>
      <c r="I510" s="60"/>
    </row>
    <row r="511" spans="1:9" x14ac:dyDescent="0.3">
      <c r="A511" s="127"/>
      <c r="I511" s="60"/>
    </row>
    <row r="512" spans="1:9" x14ac:dyDescent="0.3">
      <c r="A512" s="127"/>
      <c r="I512" s="60"/>
    </row>
    <row r="513" spans="1:9" x14ac:dyDescent="0.3">
      <c r="A513" s="127"/>
      <c r="I513" s="60"/>
    </row>
    <row r="514" spans="1:9" x14ac:dyDescent="0.3">
      <c r="A514" s="127"/>
      <c r="I514" s="60"/>
    </row>
    <row r="515" spans="1:9" x14ac:dyDescent="0.3">
      <c r="A515" s="127"/>
      <c r="I515" s="60"/>
    </row>
    <row r="516" spans="1:9" x14ac:dyDescent="0.3">
      <c r="A516" s="127"/>
      <c r="I516" s="60"/>
    </row>
    <row r="517" spans="1:9" x14ac:dyDescent="0.3">
      <c r="A517" s="127"/>
      <c r="I517" s="60"/>
    </row>
    <row r="518" spans="1:9" x14ac:dyDescent="0.3">
      <c r="A518" s="127"/>
      <c r="I518" s="60"/>
    </row>
    <row r="519" spans="1:9" x14ac:dyDescent="0.3">
      <c r="A519" s="127"/>
      <c r="I519" s="60"/>
    </row>
    <row r="520" spans="1:9" x14ac:dyDescent="0.3">
      <c r="A520" s="127"/>
      <c r="I520" s="60"/>
    </row>
    <row r="521" spans="1:9" x14ac:dyDescent="0.3">
      <c r="A521" s="127"/>
      <c r="I521" s="60"/>
    </row>
    <row r="522" spans="1:9" x14ac:dyDescent="0.3">
      <c r="A522" s="127"/>
      <c r="I522" s="60"/>
    </row>
    <row r="523" spans="1:9" x14ac:dyDescent="0.3">
      <c r="A523" s="127"/>
      <c r="I523" s="60"/>
    </row>
    <row r="524" spans="1:9" x14ac:dyDescent="0.3">
      <c r="A524" s="127"/>
      <c r="I524" s="60"/>
    </row>
    <row r="525" spans="1:9" x14ac:dyDescent="0.3">
      <c r="A525" s="127"/>
      <c r="I525" s="60"/>
    </row>
    <row r="526" spans="1:9" x14ac:dyDescent="0.3">
      <c r="A526" s="127"/>
      <c r="I526" s="60"/>
    </row>
    <row r="527" spans="1:9" x14ac:dyDescent="0.3">
      <c r="A527" s="127"/>
      <c r="I527" s="60"/>
    </row>
    <row r="528" spans="1:9" x14ac:dyDescent="0.3">
      <c r="A528" s="127"/>
      <c r="I528" s="60"/>
    </row>
    <row r="529" spans="1:9" x14ac:dyDescent="0.3">
      <c r="A529" s="127"/>
      <c r="I529" s="60"/>
    </row>
    <row r="530" spans="1:9" x14ac:dyDescent="0.3">
      <c r="A530" s="127"/>
      <c r="I530" s="60"/>
    </row>
    <row r="531" spans="1:9" x14ac:dyDescent="0.3">
      <c r="A531" s="127"/>
      <c r="I531" s="60"/>
    </row>
    <row r="532" spans="1:9" x14ac:dyDescent="0.3">
      <c r="A532" s="127"/>
      <c r="I532" s="60"/>
    </row>
    <row r="533" spans="1:9" x14ac:dyDescent="0.3">
      <c r="A533" s="127"/>
      <c r="I533" s="60"/>
    </row>
  </sheetData>
  <sheetProtection sheet="1" objects="1" scenarios="1"/>
  <mergeCells count="30">
    <mergeCell ref="B9:T9"/>
    <mergeCell ref="A43:D43"/>
    <mergeCell ref="N43:Q43"/>
    <mergeCell ref="A2:AA2"/>
    <mergeCell ref="A4:AA4"/>
    <mergeCell ref="A3:AA3"/>
    <mergeCell ref="B39:F39"/>
    <mergeCell ref="B15:T15"/>
    <mergeCell ref="B27:G27"/>
    <mergeCell ref="B13:T13"/>
    <mergeCell ref="R43:U43"/>
    <mergeCell ref="E43:L43"/>
    <mergeCell ref="B23:R23"/>
    <mergeCell ref="A42:J42"/>
    <mergeCell ref="A1:AA1"/>
    <mergeCell ref="A40:AA40"/>
    <mergeCell ref="B11:S11"/>
    <mergeCell ref="B35:I35"/>
    <mergeCell ref="B33:J33"/>
    <mergeCell ref="B37:T37"/>
    <mergeCell ref="N6:Q6"/>
    <mergeCell ref="A6:D6"/>
    <mergeCell ref="E6:L6"/>
    <mergeCell ref="R6:U6"/>
    <mergeCell ref="B17:T17"/>
    <mergeCell ref="B25:T25"/>
    <mergeCell ref="B29:T29"/>
    <mergeCell ref="B31:O31"/>
    <mergeCell ref="B19:J19"/>
    <mergeCell ref="B21:N21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AS151"/>
  <sheetViews>
    <sheetView tabSelected="1" zoomScale="90" zoomScaleNormal="90" zoomScaleSheetLayoutView="80" workbookViewId="0">
      <selection activeCell="I62" sqref="I62"/>
    </sheetView>
  </sheetViews>
  <sheetFormatPr defaultColWidth="9.1796875" defaultRowHeight="12.5" x14ac:dyDescent="0.25"/>
  <cols>
    <col min="1" max="1" width="12.54296875" style="1" customWidth="1"/>
    <col min="2" max="2" width="22.1796875" style="1" customWidth="1"/>
    <col min="3" max="4" width="8.7265625" style="1" customWidth="1"/>
    <col min="5" max="5" width="9.54296875" style="1" customWidth="1"/>
    <col min="6" max="6" width="10.7265625" style="1" customWidth="1"/>
    <col min="7" max="7" width="9.26953125" style="1" customWidth="1"/>
    <col min="8" max="8" width="10.7265625" style="1" customWidth="1"/>
    <col min="9" max="9" width="7.7265625" style="1" customWidth="1"/>
    <col min="10" max="10" width="10.7265625" style="1" customWidth="1"/>
    <col min="11" max="11" width="7.453125" style="1" customWidth="1"/>
    <col min="12" max="12" width="10.7265625" style="1" customWidth="1"/>
    <col min="13" max="13" width="7.26953125" style="1" customWidth="1"/>
    <col min="14" max="14" width="10.7265625" style="1" customWidth="1"/>
    <col min="15" max="15" width="8.1796875" style="1" customWidth="1"/>
    <col min="16" max="16" width="10.7265625" style="1" customWidth="1"/>
    <col min="17" max="17" width="10" style="1" customWidth="1"/>
    <col min="18" max="18" width="10.1796875" style="1" customWidth="1"/>
    <col min="19" max="19" width="7.81640625" style="1" bestFit="1" customWidth="1"/>
    <col min="20" max="20" width="10.7265625" style="1" customWidth="1"/>
    <col min="21" max="21" width="9.453125" style="1" customWidth="1"/>
    <col min="22" max="45" width="9.1796875" style="127"/>
    <col min="46" max="16384" width="9.1796875" style="1"/>
  </cols>
  <sheetData>
    <row r="1" spans="1:21" x14ac:dyDescent="0.25">
      <c r="A1" s="2"/>
      <c r="B1" s="2"/>
      <c r="C1" s="2"/>
      <c r="D1" s="2"/>
      <c r="E1" s="2"/>
      <c r="F1" s="2"/>
      <c r="G1" s="2"/>
      <c r="H1" s="32" t="s">
        <v>124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25">
      <c r="A2" s="2"/>
      <c r="B2" s="32" t="s">
        <v>125</v>
      </c>
      <c r="C2" s="377"/>
      <c r="D2" s="33"/>
      <c r="E2" s="34"/>
      <c r="F2" s="3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25">
      <c r="A3" s="2"/>
      <c r="B3" s="32" t="s">
        <v>126</v>
      </c>
      <c r="C3" s="537"/>
      <c r="D3" s="33"/>
      <c r="E3" s="34"/>
      <c r="F3" s="34"/>
      <c r="G3" s="2"/>
      <c r="H3" s="2"/>
      <c r="I3" s="32" t="s">
        <v>127</v>
      </c>
      <c r="J3" s="538"/>
      <c r="K3" s="29"/>
      <c r="L3" s="29"/>
      <c r="M3" s="29"/>
      <c r="N3" s="2" t="s">
        <v>176</v>
      </c>
      <c r="O3" s="2"/>
      <c r="P3" s="2"/>
      <c r="Q3" s="533"/>
      <c r="R3" s="2"/>
      <c r="S3" s="2"/>
      <c r="T3" s="2"/>
      <c r="U3" s="2"/>
    </row>
    <row r="4" spans="1:21" x14ac:dyDescent="0.25">
      <c r="A4" s="2"/>
      <c r="B4" s="32" t="s">
        <v>699</v>
      </c>
      <c r="C4" s="377"/>
      <c r="D4" s="33"/>
      <c r="E4" s="34"/>
      <c r="F4" s="34"/>
      <c r="G4" s="2"/>
      <c r="H4" s="2"/>
      <c r="I4" s="32" t="s">
        <v>128</v>
      </c>
      <c r="J4" s="379"/>
      <c r="K4" s="35"/>
      <c r="L4" s="35"/>
      <c r="M4" s="35"/>
      <c r="N4" s="2" t="s">
        <v>175</v>
      </c>
      <c r="O4" s="2"/>
      <c r="P4" s="2"/>
      <c r="Q4" s="380"/>
      <c r="R4" s="2"/>
      <c r="S4" s="2"/>
      <c r="T4" s="2"/>
      <c r="U4" s="2"/>
    </row>
    <row r="5" spans="1:21" x14ac:dyDescent="0.25">
      <c r="A5" s="2"/>
      <c r="B5" s="32" t="s">
        <v>171</v>
      </c>
      <c r="C5" s="378"/>
      <c r="D5" s="315"/>
      <c r="E5" s="2"/>
      <c r="F5" s="2"/>
      <c r="G5" s="2"/>
      <c r="H5" s="2"/>
      <c r="I5" s="2"/>
      <c r="J5" s="2"/>
      <c r="K5" s="2"/>
      <c r="L5" s="2"/>
      <c r="M5" s="2"/>
      <c r="N5" s="2" t="s">
        <v>177</v>
      </c>
      <c r="O5" s="2"/>
      <c r="P5" s="2"/>
      <c r="Q5" s="438"/>
      <c r="R5" s="2"/>
      <c r="S5" s="2"/>
      <c r="T5" s="2"/>
      <c r="U5" s="2"/>
    </row>
    <row r="6" spans="1:21" x14ac:dyDescent="0.25">
      <c r="A6" s="2"/>
      <c r="B6" s="32" t="s">
        <v>700</v>
      </c>
      <c r="C6" s="2"/>
      <c r="D6" s="2"/>
      <c r="F6" s="542"/>
      <c r="G6" s="2"/>
      <c r="H6" s="2"/>
      <c r="I6" s="2"/>
      <c r="J6" s="2"/>
      <c r="K6" s="2"/>
      <c r="L6" s="2"/>
      <c r="M6" s="2"/>
      <c r="N6" s="49" t="s">
        <v>760</v>
      </c>
      <c r="O6" s="2"/>
      <c r="P6" s="2"/>
      <c r="Q6" s="380"/>
      <c r="R6" s="2"/>
      <c r="S6" s="2"/>
      <c r="T6" s="2"/>
      <c r="U6" s="2"/>
    </row>
    <row r="7" spans="1:21" x14ac:dyDescent="0.25">
      <c r="A7" s="2"/>
      <c r="B7" s="2" t="s">
        <v>748</v>
      </c>
      <c r="C7" s="542"/>
      <c r="D7" s="2"/>
      <c r="E7" s="2"/>
      <c r="F7" s="2"/>
      <c r="G7" s="2"/>
      <c r="H7" s="2"/>
      <c r="I7" s="2"/>
      <c r="J7" s="2"/>
      <c r="K7" s="2"/>
      <c r="L7" s="2"/>
      <c r="M7" s="2"/>
      <c r="N7" s="49" t="s">
        <v>761</v>
      </c>
      <c r="O7" s="2"/>
      <c r="P7" s="2"/>
      <c r="Q7" s="439">
        <f>(Q5-Q6)/365.25</f>
        <v>0</v>
      </c>
      <c r="R7" s="2"/>
      <c r="S7" s="2"/>
      <c r="T7" s="2"/>
      <c r="U7" s="2"/>
    </row>
    <row r="8" spans="1:21" x14ac:dyDescent="0.25">
      <c r="A8" s="2"/>
      <c r="B8" s="2" t="s">
        <v>749</v>
      </c>
      <c r="C8" s="540"/>
      <c r="D8" s="2"/>
      <c r="E8" s="2"/>
      <c r="F8" s="2"/>
      <c r="G8" s="2"/>
      <c r="H8" s="2"/>
      <c r="I8" s="2"/>
      <c r="J8" s="2"/>
      <c r="K8" s="2"/>
      <c r="L8" s="2"/>
      <c r="M8" s="2"/>
      <c r="N8" s="49" t="s">
        <v>762</v>
      </c>
      <c r="O8" s="2"/>
      <c r="P8" s="2"/>
      <c r="Q8" s="382"/>
      <c r="R8" s="2"/>
      <c r="S8" s="2"/>
      <c r="T8" s="2"/>
      <c r="U8" s="2"/>
    </row>
    <row r="9" spans="1:21" x14ac:dyDescent="0.25">
      <c r="A9" s="2"/>
      <c r="B9" s="2" t="s">
        <v>750</v>
      </c>
      <c r="C9" s="436"/>
      <c r="D9" s="2"/>
      <c r="E9" s="32"/>
      <c r="F9" s="2"/>
      <c r="G9" s="32"/>
      <c r="H9" s="2"/>
      <c r="I9" s="2"/>
      <c r="J9" s="2"/>
      <c r="K9" s="2"/>
      <c r="L9" s="2"/>
      <c r="M9" s="2"/>
      <c r="N9" s="2" t="s">
        <v>178</v>
      </c>
      <c r="O9" s="2"/>
      <c r="P9" s="2"/>
      <c r="Q9" s="539">
        <f>(1+Q8)^Q7-1</f>
        <v>0</v>
      </c>
      <c r="R9" s="2"/>
      <c r="S9" s="2"/>
      <c r="T9" s="2"/>
      <c r="U9" s="2"/>
    </row>
    <row r="10" spans="1:21" x14ac:dyDescent="0.25">
      <c r="A10" s="2"/>
      <c r="B10" s="2"/>
      <c r="C10" s="2"/>
      <c r="D10" s="2"/>
      <c r="E10" s="32"/>
      <c r="F10" s="2"/>
      <c r="G10" s="32"/>
      <c r="H10" s="2"/>
      <c r="I10" s="2"/>
      <c r="J10" s="2"/>
      <c r="K10" s="2"/>
      <c r="L10" s="2"/>
      <c r="M10" s="2"/>
      <c r="N10" s="2" t="s">
        <v>180</v>
      </c>
      <c r="O10" s="2"/>
      <c r="P10" s="2"/>
      <c r="Q10" s="382"/>
      <c r="R10" s="2" t="s">
        <v>758</v>
      </c>
      <c r="S10" s="2"/>
      <c r="T10" s="2"/>
      <c r="U10" s="2"/>
    </row>
    <row r="11" spans="1:21" x14ac:dyDescent="0.25">
      <c r="A11" s="2"/>
      <c r="B11" s="2"/>
      <c r="C11" s="2"/>
      <c r="D11" s="2"/>
      <c r="E11" s="2"/>
      <c r="F11" s="2"/>
      <c r="G11" s="2"/>
      <c r="H11" s="32"/>
      <c r="I11" s="2"/>
      <c r="J11" s="32"/>
      <c r="K11" s="2"/>
      <c r="L11" s="32"/>
      <c r="M11" s="2"/>
      <c r="N11" s="32" t="s">
        <v>734</v>
      </c>
      <c r="O11" s="2"/>
      <c r="P11" s="32"/>
      <c r="Q11" s="381">
        <v>0.15</v>
      </c>
      <c r="R11" s="32"/>
      <c r="S11" s="2"/>
      <c r="T11" s="32"/>
      <c r="U11" s="2"/>
    </row>
    <row r="12" spans="1:21" x14ac:dyDescent="0.25">
      <c r="A12" s="2"/>
      <c r="B12" s="2"/>
      <c r="C12" s="2"/>
      <c r="D12" s="2"/>
      <c r="E12" s="2"/>
      <c r="F12" s="2"/>
      <c r="G12" s="2"/>
      <c r="H12" s="32"/>
      <c r="I12" s="2"/>
      <c r="J12" s="32"/>
      <c r="K12" s="2"/>
      <c r="L12" s="32"/>
      <c r="M12" s="2"/>
      <c r="N12" s="32" t="s">
        <v>733</v>
      </c>
      <c r="O12" s="2"/>
      <c r="P12" s="32"/>
      <c r="Q12" s="381">
        <v>0.15</v>
      </c>
      <c r="R12" s="32"/>
      <c r="S12" s="2"/>
      <c r="T12" s="32"/>
      <c r="U12" s="2"/>
    </row>
    <row r="13" spans="1:21" x14ac:dyDescent="0.25">
      <c r="A13" s="2"/>
      <c r="B13" s="2"/>
      <c r="C13" s="2"/>
      <c r="D13" s="2"/>
      <c r="E13" s="2"/>
      <c r="F13" s="2"/>
      <c r="G13" s="2"/>
      <c r="H13" s="32"/>
      <c r="I13" s="2"/>
      <c r="J13" s="32"/>
      <c r="K13" s="2"/>
      <c r="L13" s="32"/>
      <c r="M13" s="2"/>
      <c r="N13" s="32"/>
      <c r="O13" s="2"/>
      <c r="P13" s="32"/>
      <c r="Q13" s="367"/>
      <c r="R13" s="32"/>
      <c r="S13" s="2"/>
      <c r="T13" s="32"/>
      <c r="U13" s="2"/>
    </row>
    <row r="14" spans="1:21" x14ac:dyDescent="0.25">
      <c r="A14" s="2"/>
      <c r="B14" s="2"/>
      <c r="C14" s="34"/>
      <c r="D14" s="34"/>
      <c r="E14" s="34"/>
      <c r="F14" s="34"/>
      <c r="G14" s="34"/>
      <c r="H14" s="33"/>
      <c r="I14" s="34"/>
      <c r="J14" s="33"/>
      <c r="K14" s="34"/>
      <c r="L14" s="33"/>
      <c r="M14" s="34"/>
      <c r="N14" s="33"/>
      <c r="O14" s="34"/>
      <c r="P14" s="33"/>
      <c r="Q14" s="34"/>
      <c r="R14" s="33"/>
      <c r="S14" s="34"/>
      <c r="T14" s="33"/>
      <c r="U14" s="34"/>
    </row>
    <row r="15" spans="1:21" x14ac:dyDescent="0.25">
      <c r="A15" s="2"/>
      <c r="B15" s="129" t="s">
        <v>129</v>
      </c>
      <c r="C15" s="530" t="s">
        <v>130</v>
      </c>
      <c r="D15" s="530" t="s">
        <v>179</v>
      </c>
      <c r="E15" s="530" t="s">
        <v>181</v>
      </c>
      <c r="F15" s="654" t="s">
        <v>131</v>
      </c>
      <c r="G15" s="655"/>
      <c r="H15" s="654" t="s">
        <v>132</v>
      </c>
      <c r="I15" s="655"/>
      <c r="J15" s="654" t="s">
        <v>133</v>
      </c>
      <c r="K15" s="655"/>
      <c r="L15" s="654" t="s">
        <v>133</v>
      </c>
      <c r="M15" s="655"/>
      <c r="N15" s="654" t="s">
        <v>134</v>
      </c>
      <c r="O15" s="655"/>
      <c r="P15" s="654" t="s">
        <v>134</v>
      </c>
      <c r="Q15" s="655"/>
      <c r="R15" s="654" t="s">
        <v>134</v>
      </c>
      <c r="S15" s="655"/>
      <c r="T15" s="654" t="s">
        <v>134</v>
      </c>
      <c r="U15" s="655"/>
    </row>
    <row r="16" spans="1:21" x14ac:dyDescent="0.25">
      <c r="A16" s="2"/>
      <c r="B16" s="363"/>
      <c r="C16" s="530" t="s">
        <v>135</v>
      </c>
      <c r="D16" s="531" t="s">
        <v>135</v>
      </c>
      <c r="E16" s="531" t="s">
        <v>135</v>
      </c>
      <c r="F16" s="659" t="s">
        <v>75</v>
      </c>
      <c r="G16" s="665"/>
      <c r="H16" s="659" t="s">
        <v>74</v>
      </c>
      <c r="I16" s="665"/>
      <c r="J16" s="659" t="s">
        <v>6</v>
      </c>
      <c r="K16" s="665"/>
      <c r="L16" s="659" t="s">
        <v>7</v>
      </c>
      <c r="M16" s="665"/>
      <c r="N16" s="659" t="s">
        <v>69</v>
      </c>
      <c r="O16" s="665"/>
      <c r="P16" s="659" t="s">
        <v>73</v>
      </c>
      <c r="Q16" s="660"/>
      <c r="R16" s="659" t="s">
        <v>79</v>
      </c>
      <c r="S16" s="660"/>
      <c r="T16" s="661" t="s">
        <v>91</v>
      </c>
      <c r="U16" s="660"/>
    </row>
    <row r="17" spans="1:21" x14ac:dyDescent="0.25">
      <c r="A17" s="2"/>
      <c r="B17" s="534"/>
      <c r="C17" s="383"/>
      <c r="D17" s="37">
        <f t="shared" ref="D17:D38" si="0">C17*(1+$Q$9)</f>
        <v>0</v>
      </c>
      <c r="E17" s="37">
        <f t="shared" ref="E17:E38" si="1">(D17*(1+$Q$10))*(1+$Q$11)</f>
        <v>0</v>
      </c>
      <c r="F17" s="38">
        <f t="shared" ref="F17:F33" si="2">ROUND((E17*G17),2)</f>
        <v>0</v>
      </c>
      <c r="G17" s="385">
        <v>0</v>
      </c>
      <c r="H17" s="38">
        <f t="shared" ref="H17:H38" si="3">ROUND((E17*I17),2)</f>
        <v>0</v>
      </c>
      <c r="I17" s="385">
        <v>0</v>
      </c>
      <c r="J17" s="38">
        <f t="shared" ref="J17:J38" si="4">ROUND((E17*K17),2)</f>
        <v>0</v>
      </c>
      <c r="K17" s="385">
        <v>0</v>
      </c>
      <c r="L17" s="38">
        <f t="shared" ref="L17:L38" si="5">ROUND((E17*M17),2)</f>
        <v>0</v>
      </c>
      <c r="M17" s="385">
        <v>0</v>
      </c>
      <c r="N17" s="38">
        <f t="shared" ref="N17:N38" si="6">ROUND((E17*O17),2)</f>
        <v>0</v>
      </c>
      <c r="O17" s="385">
        <v>0</v>
      </c>
      <c r="P17" s="38">
        <f t="shared" ref="P17:P38" si="7">ROUND((((D17*(1+$Q$10))*(1+$Q$12))*Q17),2)</f>
        <v>0</v>
      </c>
      <c r="Q17" s="385">
        <v>0</v>
      </c>
      <c r="R17" s="38">
        <f t="shared" ref="R17:R38" si="8">ROUND((E17*S17),2)</f>
        <v>0</v>
      </c>
      <c r="S17" s="385">
        <v>0</v>
      </c>
      <c r="T17" s="38">
        <f t="shared" ref="T17:T38" si="9">ROUND((E17*U17),2)</f>
        <v>0</v>
      </c>
      <c r="U17" s="385">
        <v>0</v>
      </c>
    </row>
    <row r="18" spans="1:21" x14ac:dyDescent="0.25">
      <c r="A18" s="532"/>
      <c r="B18" s="534"/>
      <c r="C18" s="383"/>
      <c r="D18" s="37">
        <f t="shared" si="0"/>
        <v>0</v>
      </c>
      <c r="E18" s="37">
        <f t="shared" si="1"/>
        <v>0</v>
      </c>
      <c r="F18" s="38">
        <f t="shared" si="2"/>
        <v>0</v>
      </c>
      <c r="G18" s="385">
        <v>0</v>
      </c>
      <c r="H18" s="38">
        <f t="shared" si="3"/>
        <v>0</v>
      </c>
      <c r="I18" s="385">
        <v>0</v>
      </c>
      <c r="J18" s="38">
        <f t="shared" si="4"/>
        <v>0</v>
      </c>
      <c r="K18" s="385">
        <v>0</v>
      </c>
      <c r="L18" s="38">
        <f t="shared" si="5"/>
        <v>0</v>
      </c>
      <c r="M18" s="385">
        <v>0</v>
      </c>
      <c r="N18" s="38">
        <f t="shared" si="6"/>
        <v>0</v>
      </c>
      <c r="O18" s="385">
        <v>0</v>
      </c>
      <c r="P18" s="38">
        <f t="shared" si="7"/>
        <v>0</v>
      </c>
      <c r="Q18" s="385">
        <v>0</v>
      </c>
      <c r="R18" s="38">
        <f t="shared" si="8"/>
        <v>0</v>
      </c>
      <c r="S18" s="385">
        <v>0</v>
      </c>
      <c r="T18" s="38">
        <f t="shared" si="9"/>
        <v>0</v>
      </c>
      <c r="U18" s="385">
        <v>0</v>
      </c>
    </row>
    <row r="19" spans="1:21" x14ac:dyDescent="0.25">
      <c r="A19" s="39"/>
      <c r="B19" s="534"/>
      <c r="C19" s="383"/>
      <c r="D19" s="37">
        <f t="shared" si="0"/>
        <v>0</v>
      </c>
      <c r="E19" s="37">
        <f t="shared" si="1"/>
        <v>0</v>
      </c>
      <c r="F19" s="38">
        <f t="shared" si="2"/>
        <v>0</v>
      </c>
      <c r="G19" s="385">
        <v>0</v>
      </c>
      <c r="H19" s="38">
        <f t="shared" si="3"/>
        <v>0</v>
      </c>
      <c r="I19" s="385">
        <v>0</v>
      </c>
      <c r="J19" s="38">
        <f t="shared" si="4"/>
        <v>0</v>
      </c>
      <c r="K19" s="385">
        <v>0</v>
      </c>
      <c r="L19" s="38">
        <f t="shared" si="5"/>
        <v>0</v>
      </c>
      <c r="M19" s="385">
        <v>0</v>
      </c>
      <c r="N19" s="38">
        <f t="shared" si="6"/>
        <v>0</v>
      </c>
      <c r="O19" s="385">
        <v>0</v>
      </c>
      <c r="P19" s="38">
        <f t="shared" si="7"/>
        <v>0</v>
      </c>
      <c r="Q19" s="385">
        <v>0</v>
      </c>
      <c r="R19" s="38">
        <f t="shared" si="8"/>
        <v>0</v>
      </c>
      <c r="S19" s="385">
        <v>0</v>
      </c>
      <c r="T19" s="38">
        <f t="shared" si="9"/>
        <v>0</v>
      </c>
      <c r="U19" s="385">
        <v>0</v>
      </c>
    </row>
    <row r="20" spans="1:21" x14ac:dyDescent="0.25">
      <c r="A20" s="2"/>
      <c r="B20" s="535"/>
      <c r="C20" s="383"/>
      <c r="D20" s="37">
        <f t="shared" si="0"/>
        <v>0</v>
      </c>
      <c r="E20" s="37">
        <f t="shared" si="1"/>
        <v>0</v>
      </c>
      <c r="F20" s="38">
        <f t="shared" si="2"/>
        <v>0</v>
      </c>
      <c r="G20" s="385">
        <v>0</v>
      </c>
      <c r="H20" s="38">
        <f t="shared" si="3"/>
        <v>0</v>
      </c>
      <c r="I20" s="385">
        <v>0</v>
      </c>
      <c r="J20" s="38">
        <f t="shared" si="4"/>
        <v>0</v>
      </c>
      <c r="K20" s="385">
        <v>0</v>
      </c>
      <c r="L20" s="38">
        <f t="shared" si="5"/>
        <v>0</v>
      </c>
      <c r="M20" s="385">
        <v>0</v>
      </c>
      <c r="N20" s="38">
        <f t="shared" si="6"/>
        <v>0</v>
      </c>
      <c r="O20" s="385">
        <v>0</v>
      </c>
      <c r="P20" s="38">
        <f t="shared" si="7"/>
        <v>0</v>
      </c>
      <c r="Q20" s="385">
        <v>0</v>
      </c>
      <c r="R20" s="38">
        <f t="shared" si="8"/>
        <v>0</v>
      </c>
      <c r="S20" s="385">
        <v>0</v>
      </c>
      <c r="T20" s="38">
        <f t="shared" si="9"/>
        <v>0</v>
      </c>
      <c r="U20" s="385">
        <v>0</v>
      </c>
    </row>
    <row r="21" spans="1:21" x14ac:dyDescent="0.25">
      <c r="A21" s="532"/>
      <c r="B21" s="535"/>
      <c r="C21" s="383"/>
      <c r="D21" s="37">
        <f t="shared" si="0"/>
        <v>0</v>
      </c>
      <c r="E21" s="37">
        <f t="shared" si="1"/>
        <v>0</v>
      </c>
      <c r="F21" s="38">
        <f t="shared" si="2"/>
        <v>0</v>
      </c>
      <c r="G21" s="385">
        <v>0</v>
      </c>
      <c r="H21" s="38">
        <f t="shared" si="3"/>
        <v>0</v>
      </c>
      <c r="I21" s="385">
        <v>0</v>
      </c>
      <c r="J21" s="38">
        <f t="shared" si="4"/>
        <v>0</v>
      </c>
      <c r="K21" s="385">
        <v>0</v>
      </c>
      <c r="L21" s="38">
        <f t="shared" si="5"/>
        <v>0</v>
      </c>
      <c r="M21" s="385">
        <v>0</v>
      </c>
      <c r="N21" s="38">
        <f t="shared" si="6"/>
        <v>0</v>
      </c>
      <c r="O21" s="385">
        <v>0</v>
      </c>
      <c r="P21" s="38">
        <f t="shared" si="7"/>
        <v>0</v>
      </c>
      <c r="Q21" s="385">
        <v>0</v>
      </c>
      <c r="R21" s="38">
        <f t="shared" si="8"/>
        <v>0</v>
      </c>
      <c r="S21" s="385">
        <v>0</v>
      </c>
      <c r="T21" s="38">
        <f t="shared" si="9"/>
        <v>0</v>
      </c>
      <c r="U21" s="385">
        <v>0</v>
      </c>
    </row>
    <row r="22" spans="1:21" x14ac:dyDescent="0.25">
      <c r="A22" s="532"/>
      <c r="B22" s="535"/>
      <c r="C22" s="383"/>
      <c r="D22" s="37">
        <f t="shared" si="0"/>
        <v>0</v>
      </c>
      <c r="E22" s="37">
        <f t="shared" si="1"/>
        <v>0</v>
      </c>
      <c r="F22" s="38">
        <f t="shared" si="2"/>
        <v>0</v>
      </c>
      <c r="G22" s="385">
        <v>0</v>
      </c>
      <c r="H22" s="38">
        <f t="shared" si="3"/>
        <v>0</v>
      </c>
      <c r="I22" s="385">
        <v>0</v>
      </c>
      <c r="J22" s="38">
        <f t="shared" si="4"/>
        <v>0</v>
      </c>
      <c r="K22" s="385">
        <v>0</v>
      </c>
      <c r="L22" s="38">
        <f t="shared" si="5"/>
        <v>0</v>
      </c>
      <c r="M22" s="385">
        <v>0</v>
      </c>
      <c r="N22" s="38">
        <f t="shared" si="6"/>
        <v>0</v>
      </c>
      <c r="O22" s="385">
        <v>0</v>
      </c>
      <c r="P22" s="38">
        <f t="shared" si="7"/>
        <v>0</v>
      </c>
      <c r="Q22" s="385">
        <v>0</v>
      </c>
      <c r="R22" s="38">
        <f t="shared" si="8"/>
        <v>0</v>
      </c>
      <c r="S22" s="385">
        <v>0</v>
      </c>
      <c r="T22" s="38">
        <f t="shared" si="9"/>
        <v>0</v>
      </c>
      <c r="U22" s="385">
        <v>0</v>
      </c>
    </row>
    <row r="23" spans="1:21" x14ac:dyDescent="0.25">
      <c r="A23" s="39"/>
      <c r="B23" s="534"/>
      <c r="C23" s="383"/>
      <c r="D23" s="37">
        <f t="shared" si="0"/>
        <v>0</v>
      </c>
      <c r="E23" s="37">
        <f t="shared" si="1"/>
        <v>0</v>
      </c>
      <c r="F23" s="38">
        <f t="shared" si="2"/>
        <v>0</v>
      </c>
      <c r="G23" s="385">
        <v>0</v>
      </c>
      <c r="H23" s="38">
        <f t="shared" si="3"/>
        <v>0</v>
      </c>
      <c r="I23" s="385">
        <v>0</v>
      </c>
      <c r="J23" s="38">
        <f t="shared" si="4"/>
        <v>0</v>
      </c>
      <c r="K23" s="385">
        <v>0</v>
      </c>
      <c r="L23" s="38">
        <f t="shared" si="5"/>
        <v>0</v>
      </c>
      <c r="M23" s="385">
        <v>0</v>
      </c>
      <c r="N23" s="38">
        <f t="shared" si="6"/>
        <v>0</v>
      </c>
      <c r="O23" s="385">
        <v>0</v>
      </c>
      <c r="P23" s="38">
        <f t="shared" si="7"/>
        <v>0</v>
      </c>
      <c r="Q23" s="385">
        <v>0</v>
      </c>
      <c r="R23" s="38">
        <f t="shared" si="8"/>
        <v>0</v>
      </c>
      <c r="S23" s="385">
        <v>0</v>
      </c>
      <c r="T23" s="38">
        <f t="shared" si="9"/>
        <v>0</v>
      </c>
      <c r="U23" s="385">
        <v>0</v>
      </c>
    </row>
    <row r="24" spans="1:21" x14ac:dyDescent="0.25">
      <c r="A24" s="543"/>
      <c r="B24" s="534"/>
      <c r="C24" s="383"/>
      <c r="D24" s="37">
        <f t="shared" si="0"/>
        <v>0</v>
      </c>
      <c r="E24" s="37">
        <f t="shared" si="1"/>
        <v>0</v>
      </c>
      <c r="F24" s="38">
        <f t="shared" si="2"/>
        <v>0</v>
      </c>
      <c r="G24" s="385">
        <v>0</v>
      </c>
      <c r="H24" s="38">
        <f t="shared" si="3"/>
        <v>0</v>
      </c>
      <c r="I24" s="385">
        <v>0</v>
      </c>
      <c r="J24" s="38">
        <f t="shared" si="4"/>
        <v>0</v>
      </c>
      <c r="K24" s="385">
        <v>0</v>
      </c>
      <c r="L24" s="38">
        <f t="shared" si="5"/>
        <v>0</v>
      </c>
      <c r="M24" s="385">
        <v>0</v>
      </c>
      <c r="N24" s="38">
        <f t="shared" si="6"/>
        <v>0</v>
      </c>
      <c r="O24" s="385">
        <v>0</v>
      </c>
      <c r="P24" s="38">
        <f t="shared" si="7"/>
        <v>0</v>
      </c>
      <c r="Q24" s="385">
        <v>0</v>
      </c>
      <c r="R24" s="38">
        <f t="shared" si="8"/>
        <v>0</v>
      </c>
      <c r="S24" s="385">
        <v>0</v>
      </c>
      <c r="T24" s="38">
        <f t="shared" si="9"/>
        <v>0</v>
      </c>
      <c r="U24" s="385">
        <v>0</v>
      </c>
    </row>
    <row r="25" spans="1:21" x14ac:dyDescent="0.25">
      <c r="A25" s="2"/>
      <c r="B25" s="534"/>
      <c r="C25" s="383"/>
      <c r="D25" s="37">
        <f t="shared" si="0"/>
        <v>0</v>
      </c>
      <c r="E25" s="37">
        <f t="shared" si="1"/>
        <v>0</v>
      </c>
      <c r="F25" s="38">
        <f t="shared" si="2"/>
        <v>0</v>
      </c>
      <c r="G25" s="385">
        <v>0</v>
      </c>
      <c r="H25" s="38">
        <f t="shared" si="3"/>
        <v>0</v>
      </c>
      <c r="I25" s="385">
        <v>0</v>
      </c>
      <c r="J25" s="38">
        <f t="shared" si="4"/>
        <v>0</v>
      </c>
      <c r="K25" s="385">
        <v>0</v>
      </c>
      <c r="L25" s="38">
        <f t="shared" si="5"/>
        <v>0</v>
      </c>
      <c r="M25" s="385">
        <v>0</v>
      </c>
      <c r="N25" s="38">
        <f t="shared" si="6"/>
        <v>0</v>
      </c>
      <c r="O25" s="385">
        <v>0</v>
      </c>
      <c r="P25" s="38">
        <f t="shared" si="7"/>
        <v>0</v>
      </c>
      <c r="Q25" s="385">
        <v>0</v>
      </c>
      <c r="R25" s="38">
        <f t="shared" si="8"/>
        <v>0</v>
      </c>
      <c r="S25" s="385">
        <v>0</v>
      </c>
      <c r="T25" s="38">
        <f t="shared" si="9"/>
        <v>0</v>
      </c>
      <c r="U25" s="385">
        <v>0</v>
      </c>
    </row>
    <row r="26" spans="1:21" x14ac:dyDescent="0.25">
      <c r="A26" s="532"/>
      <c r="B26" s="534"/>
      <c r="C26" s="383"/>
      <c r="D26" s="37">
        <f t="shared" si="0"/>
        <v>0</v>
      </c>
      <c r="E26" s="37">
        <f t="shared" si="1"/>
        <v>0</v>
      </c>
      <c r="F26" s="38">
        <f t="shared" si="2"/>
        <v>0</v>
      </c>
      <c r="G26" s="385">
        <v>0</v>
      </c>
      <c r="H26" s="38">
        <f t="shared" si="3"/>
        <v>0</v>
      </c>
      <c r="I26" s="385">
        <v>0</v>
      </c>
      <c r="J26" s="38">
        <f t="shared" si="4"/>
        <v>0</v>
      </c>
      <c r="K26" s="385">
        <v>0</v>
      </c>
      <c r="L26" s="38">
        <f t="shared" si="5"/>
        <v>0</v>
      </c>
      <c r="M26" s="385">
        <v>0</v>
      </c>
      <c r="N26" s="38">
        <f t="shared" si="6"/>
        <v>0</v>
      </c>
      <c r="O26" s="385">
        <v>0</v>
      </c>
      <c r="P26" s="38">
        <f t="shared" si="7"/>
        <v>0</v>
      </c>
      <c r="Q26" s="385">
        <v>0</v>
      </c>
      <c r="R26" s="38">
        <f t="shared" si="8"/>
        <v>0</v>
      </c>
      <c r="S26" s="385">
        <v>0</v>
      </c>
      <c r="T26" s="38">
        <f t="shared" si="9"/>
        <v>0</v>
      </c>
      <c r="U26" s="385">
        <v>0</v>
      </c>
    </row>
    <row r="27" spans="1:21" x14ac:dyDescent="0.25">
      <c r="A27" s="532"/>
      <c r="B27" s="534"/>
      <c r="C27" s="383"/>
      <c r="D27" s="37">
        <f t="shared" si="0"/>
        <v>0</v>
      </c>
      <c r="E27" s="37">
        <f t="shared" si="1"/>
        <v>0</v>
      </c>
      <c r="F27" s="38">
        <f t="shared" si="2"/>
        <v>0</v>
      </c>
      <c r="G27" s="385">
        <v>0</v>
      </c>
      <c r="H27" s="38">
        <f t="shared" si="3"/>
        <v>0</v>
      </c>
      <c r="I27" s="385">
        <v>0</v>
      </c>
      <c r="J27" s="38">
        <f t="shared" si="4"/>
        <v>0</v>
      </c>
      <c r="K27" s="385">
        <v>0</v>
      </c>
      <c r="L27" s="38">
        <f t="shared" si="5"/>
        <v>0</v>
      </c>
      <c r="M27" s="385">
        <v>0</v>
      </c>
      <c r="N27" s="38">
        <f t="shared" si="6"/>
        <v>0</v>
      </c>
      <c r="O27" s="385">
        <v>0</v>
      </c>
      <c r="P27" s="38">
        <f t="shared" si="7"/>
        <v>0</v>
      </c>
      <c r="Q27" s="385">
        <v>0</v>
      </c>
      <c r="R27" s="38">
        <f t="shared" si="8"/>
        <v>0</v>
      </c>
      <c r="S27" s="385">
        <v>0</v>
      </c>
      <c r="T27" s="38">
        <f t="shared" si="9"/>
        <v>0</v>
      </c>
      <c r="U27" s="385">
        <v>0</v>
      </c>
    </row>
    <row r="28" spans="1:21" x14ac:dyDescent="0.25">
      <c r="A28" s="532"/>
      <c r="B28" s="534"/>
      <c r="C28" s="383"/>
      <c r="D28" s="37">
        <f t="shared" si="0"/>
        <v>0</v>
      </c>
      <c r="E28" s="37">
        <f t="shared" si="1"/>
        <v>0</v>
      </c>
      <c r="F28" s="38">
        <f t="shared" si="2"/>
        <v>0</v>
      </c>
      <c r="G28" s="385">
        <v>0</v>
      </c>
      <c r="H28" s="38">
        <f t="shared" si="3"/>
        <v>0</v>
      </c>
      <c r="I28" s="385">
        <v>0</v>
      </c>
      <c r="J28" s="38">
        <f t="shared" si="4"/>
        <v>0</v>
      </c>
      <c r="K28" s="385">
        <v>0</v>
      </c>
      <c r="L28" s="38">
        <f t="shared" si="5"/>
        <v>0</v>
      </c>
      <c r="M28" s="385">
        <v>0</v>
      </c>
      <c r="N28" s="38">
        <f t="shared" si="6"/>
        <v>0</v>
      </c>
      <c r="O28" s="385">
        <v>0</v>
      </c>
      <c r="P28" s="38">
        <f t="shared" si="7"/>
        <v>0</v>
      </c>
      <c r="Q28" s="385">
        <v>0</v>
      </c>
      <c r="R28" s="38">
        <f t="shared" si="8"/>
        <v>0</v>
      </c>
      <c r="S28" s="385">
        <v>0</v>
      </c>
      <c r="T28" s="38">
        <f t="shared" si="9"/>
        <v>0</v>
      </c>
      <c r="U28" s="385">
        <v>0</v>
      </c>
    </row>
    <row r="29" spans="1:21" x14ac:dyDescent="0.25">
      <c r="A29" s="2"/>
      <c r="B29" s="534"/>
      <c r="C29" s="383"/>
      <c r="D29" s="37">
        <f t="shared" si="0"/>
        <v>0</v>
      </c>
      <c r="E29" s="37">
        <f t="shared" si="1"/>
        <v>0</v>
      </c>
      <c r="F29" s="38">
        <f t="shared" si="2"/>
        <v>0</v>
      </c>
      <c r="G29" s="385">
        <v>0</v>
      </c>
      <c r="H29" s="38">
        <f t="shared" si="3"/>
        <v>0</v>
      </c>
      <c r="I29" s="385">
        <v>0</v>
      </c>
      <c r="J29" s="38">
        <f t="shared" si="4"/>
        <v>0</v>
      </c>
      <c r="K29" s="385">
        <v>0</v>
      </c>
      <c r="L29" s="38">
        <f t="shared" si="5"/>
        <v>0</v>
      </c>
      <c r="M29" s="385">
        <v>0</v>
      </c>
      <c r="N29" s="38">
        <f t="shared" si="6"/>
        <v>0</v>
      </c>
      <c r="O29" s="385">
        <v>0</v>
      </c>
      <c r="P29" s="38">
        <f t="shared" si="7"/>
        <v>0</v>
      </c>
      <c r="Q29" s="385">
        <v>0</v>
      </c>
      <c r="R29" s="38">
        <f t="shared" si="8"/>
        <v>0</v>
      </c>
      <c r="S29" s="385">
        <v>0</v>
      </c>
      <c r="T29" s="38">
        <f t="shared" si="9"/>
        <v>0</v>
      </c>
      <c r="U29" s="385">
        <v>0</v>
      </c>
    </row>
    <row r="30" spans="1:21" x14ac:dyDescent="0.25">
      <c r="A30" s="2"/>
      <c r="B30" s="534"/>
      <c r="C30" s="383"/>
      <c r="D30" s="37">
        <f t="shared" si="0"/>
        <v>0</v>
      </c>
      <c r="E30" s="37">
        <f t="shared" si="1"/>
        <v>0</v>
      </c>
      <c r="F30" s="38">
        <f t="shared" si="2"/>
        <v>0</v>
      </c>
      <c r="G30" s="385">
        <v>0</v>
      </c>
      <c r="H30" s="38">
        <f t="shared" si="3"/>
        <v>0</v>
      </c>
      <c r="I30" s="385">
        <v>0</v>
      </c>
      <c r="J30" s="38">
        <f t="shared" si="4"/>
        <v>0</v>
      </c>
      <c r="K30" s="385">
        <v>2.5000000000000001E-2</v>
      </c>
      <c r="L30" s="38">
        <f t="shared" si="5"/>
        <v>0</v>
      </c>
      <c r="M30" s="385">
        <v>2.5000000000000001E-2</v>
      </c>
      <c r="N30" s="38">
        <f t="shared" si="6"/>
        <v>0</v>
      </c>
      <c r="O30" s="385">
        <v>0</v>
      </c>
      <c r="P30" s="38">
        <f t="shared" si="7"/>
        <v>0</v>
      </c>
      <c r="Q30" s="385">
        <v>0</v>
      </c>
      <c r="R30" s="38">
        <f t="shared" si="8"/>
        <v>0</v>
      </c>
      <c r="S30" s="385">
        <v>0</v>
      </c>
      <c r="T30" s="38">
        <f t="shared" si="9"/>
        <v>0</v>
      </c>
      <c r="U30" s="385">
        <v>0</v>
      </c>
    </row>
    <row r="31" spans="1:21" x14ac:dyDescent="0.25">
      <c r="A31" s="2"/>
      <c r="B31" s="536"/>
      <c r="C31" s="384"/>
      <c r="D31" s="37">
        <f t="shared" si="0"/>
        <v>0</v>
      </c>
      <c r="E31" s="37">
        <f t="shared" si="1"/>
        <v>0</v>
      </c>
      <c r="F31" s="38">
        <f t="shared" si="2"/>
        <v>0</v>
      </c>
      <c r="G31" s="385">
        <v>0</v>
      </c>
      <c r="H31" s="38">
        <f t="shared" si="3"/>
        <v>0</v>
      </c>
      <c r="I31" s="385">
        <v>0</v>
      </c>
      <c r="J31" s="38">
        <f t="shared" si="4"/>
        <v>0</v>
      </c>
      <c r="K31" s="385">
        <v>0</v>
      </c>
      <c r="L31" s="38">
        <f t="shared" si="5"/>
        <v>0</v>
      </c>
      <c r="M31" s="385">
        <v>0</v>
      </c>
      <c r="N31" s="38">
        <f t="shared" si="6"/>
        <v>0</v>
      </c>
      <c r="O31" s="385">
        <v>0</v>
      </c>
      <c r="P31" s="38">
        <f t="shared" si="7"/>
        <v>0</v>
      </c>
      <c r="Q31" s="385">
        <v>0</v>
      </c>
      <c r="R31" s="38">
        <f t="shared" si="8"/>
        <v>0</v>
      </c>
      <c r="S31" s="385">
        <v>0</v>
      </c>
      <c r="T31" s="38">
        <f t="shared" si="9"/>
        <v>0</v>
      </c>
      <c r="U31" s="385">
        <v>0</v>
      </c>
    </row>
    <row r="32" spans="1:21" x14ac:dyDescent="0.25">
      <c r="A32" s="2"/>
      <c r="B32" s="536"/>
      <c r="C32" s="384"/>
      <c r="D32" s="37">
        <f t="shared" si="0"/>
        <v>0</v>
      </c>
      <c r="E32" s="37">
        <f t="shared" si="1"/>
        <v>0</v>
      </c>
      <c r="F32" s="38">
        <f t="shared" si="2"/>
        <v>0</v>
      </c>
      <c r="G32" s="385">
        <v>0</v>
      </c>
      <c r="H32" s="38">
        <f t="shared" si="3"/>
        <v>0</v>
      </c>
      <c r="I32" s="385">
        <v>0</v>
      </c>
      <c r="J32" s="38">
        <f t="shared" si="4"/>
        <v>0</v>
      </c>
      <c r="K32" s="385">
        <v>2.5000000000000001E-2</v>
      </c>
      <c r="L32" s="38">
        <f t="shared" si="5"/>
        <v>0</v>
      </c>
      <c r="M32" s="385">
        <v>2.5000000000000001E-2</v>
      </c>
      <c r="N32" s="38">
        <f t="shared" si="6"/>
        <v>0</v>
      </c>
      <c r="O32" s="385">
        <v>0</v>
      </c>
      <c r="P32" s="38">
        <f t="shared" si="7"/>
        <v>0</v>
      </c>
      <c r="Q32" s="385">
        <v>0</v>
      </c>
      <c r="R32" s="38">
        <f t="shared" si="8"/>
        <v>0</v>
      </c>
      <c r="S32" s="385">
        <v>0</v>
      </c>
      <c r="T32" s="38">
        <f t="shared" si="9"/>
        <v>0</v>
      </c>
      <c r="U32" s="385">
        <v>0</v>
      </c>
    </row>
    <row r="33" spans="1:21" x14ac:dyDescent="0.25">
      <c r="A33" s="2"/>
      <c r="B33" s="536"/>
      <c r="C33" s="384"/>
      <c r="D33" s="37">
        <f t="shared" si="0"/>
        <v>0</v>
      </c>
      <c r="E33" s="37">
        <f t="shared" si="1"/>
        <v>0</v>
      </c>
      <c r="F33" s="38">
        <f t="shared" si="2"/>
        <v>0</v>
      </c>
      <c r="G33" s="385">
        <v>0</v>
      </c>
      <c r="H33" s="38">
        <f t="shared" si="3"/>
        <v>0</v>
      </c>
      <c r="I33" s="385">
        <v>0</v>
      </c>
      <c r="J33" s="38">
        <f t="shared" si="4"/>
        <v>0</v>
      </c>
      <c r="K33" s="385">
        <v>0</v>
      </c>
      <c r="L33" s="38">
        <f t="shared" si="5"/>
        <v>0</v>
      </c>
      <c r="M33" s="385">
        <v>0</v>
      </c>
      <c r="N33" s="38">
        <f t="shared" si="6"/>
        <v>0</v>
      </c>
      <c r="O33" s="385">
        <v>0</v>
      </c>
      <c r="P33" s="38">
        <f t="shared" si="7"/>
        <v>0</v>
      </c>
      <c r="Q33" s="385">
        <v>0</v>
      </c>
      <c r="R33" s="38">
        <f t="shared" si="8"/>
        <v>0</v>
      </c>
      <c r="S33" s="385">
        <v>0</v>
      </c>
      <c r="T33" s="38">
        <f t="shared" si="9"/>
        <v>0</v>
      </c>
      <c r="U33" s="385">
        <v>0</v>
      </c>
    </row>
    <row r="34" spans="1:21" x14ac:dyDescent="0.25">
      <c r="A34" s="2"/>
      <c r="B34" s="541"/>
      <c r="C34" s="384"/>
      <c r="D34" s="37">
        <f t="shared" si="0"/>
        <v>0</v>
      </c>
      <c r="E34" s="37">
        <f t="shared" si="1"/>
        <v>0</v>
      </c>
      <c r="F34" s="38">
        <v>0</v>
      </c>
      <c r="G34" s="385">
        <v>0</v>
      </c>
      <c r="H34" s="38">
        <f t="shared" si="3"/>
        <v>0</v>
      </c>
      <c r="I34" s="385">
        <v>0</v>
      </c>
      <c r="J34" s="38">
        <f t="shared" si="4"/>
        <v>0</v>
      </c>
      <c r="K34" s="385">
        <v>0</v>
      </c>
      <c r="L34" s="38">
        <f t="shared" si="5"/>
        <v>0</v>
      </c>
      <c r="M34" s="385">
        <v>0</v>
      </c>
      <c r="N34" s="38">
        <f t="shared" si="6"/>
        <v>0</v>
      </c>
      <c r="O34" s="385">
        <v>0</v>
      </c>
      <c r="P34" s="38">
        <f t="shared" si="7"/>
        <v>0</v>
      </c>
      <c r="Q34" s="385">
        <v>0</v>
      </c>
      <c r="R34" s="38">
        <f t="shared" si="8"/>
        <v>0</v>
      </c>
      <c r="S34" s="385">
        <v>0</v>
      </c>
      <c r="T34" s="38">
        <f t="shared" si="9"/>
        <v>0</v>
      </c>
      <c r="U34" s="385">
        <v>0</v>
      </c>
    </row>
    <row r="35" spans="1:21" x14ac:dyDescent="0.25">
      <c r="A35" s="2"/>
      <c r="B35" s="541"/>
      <c r="C35" s="384"/>
      <c r="D35" s="37">
        <f t="shared" si="0"/>
        <v>0</v>
      </c>
      <c r="E35" s="37">
        <f t="shared" si="1"/>
        <v>0</v>
      </c>
      <c r="F35" s="38">
        <f>ROUND((E35*G35),2)</f>
        <v>0</v>
      </c>
      <c r="G35" s="385">
        <v>0</v>
      </c>
      <c r="H35" s="38">
        <f t="shared" si="3"/>
        <v>0</v>
      </c>
      <c r="I35" s="385">
        <v>0</v>
      </c>
      <c r="J35" s="38">
        <f t="shared" si="4"/>
        <v>0</v>
      </c>
      <c r="K35" s="385">
        <v>0</v>
      </c>
      <c r="L35" s="38">
        <f t="shared" si="5"/>
        <v>0</v>
      </c>
      <c r="M35" s="385">
        <v>0</v>
      </c>
      <c r="N35" s="38">
        <f t="shared" si="6"/>
        <v>0</v>
      </c>
      <c r="O35" s="385">
        <v>0</v>
      </c>
      <c r="P35" s="38">
        <f t="shared" si="7"/>
        <v>0</v>
      </c>
      <c r="Q35" s="385">
        <v>0</v>
      </c>
      <c r="R35" s="38">
        <f t="shared" si="8"/>
        <v>0</v>
      </c>
      <c r="S35" s="385">
        <v>0</v>
      </c>
      <c r="T35" s="38">
        <f t="shared" si="9"/>
        <v>0</v>
      </c>
      <c r="U35" s="385">
        <v>0</v>
      </c>
    </row>
    <row r="36" spans="1:21" x14ac:dyDescent="0.25">
      <c r="A36" s="2"/>
      <c r="B36" s="541"/>
      <c r="C36" s="384"/>
      <c r="D36" s="37">
        <f t="shared" si="0"/>
        <v>0</v>
      </c>
      <c r="E36" s="37">
        <f t="shared" si="1"/>
        <v>0</v>
      </c>
      <c r="F36" s="38">
        <f>ROUND((E36*G36),2)</f>
        <v>0</v>
      </c>
      <c r="G36" s="385">
        <v>0</v>
      </c>
      <c r="H36" s="38">
        <f t="shared" si="3"/>
        <v>0</v>
      </c>
      <c r="I36" s="385">
        <v>0</v>
      </c>
      <c r="J36" s="38">
        <f t="shared" si="4"/>
        <v>0</v>
      </c>
      <c r="K36" s="385">
        <v>0</v>
      </c>
      <c r="L36" s="38">
        <f t="shared" si="5"/>
        <v>0</v>
      </c>
      <c r="M36" s="385">
        <v>0.95</v>
      </c>
      <c r="N36" s="38">
        <f t="shared" si="6"/>
        <v>0</v>
      </c>
      <c r="O36" s="385">
        <v>0</v>
      </c>
      <c r="P36" s="38">
        <f t="shared" si="7"/>
        <v>0</v>
      </c>
      <c r="Q36" s="385">
        <v>0</v>
      </c>
      <c r="R36" s="38">
        <f t="shared" si="8"/>
        <v>0</v>
      </c>
      <c r="S36" s="385">
        <v>0</v>
      </c>
      <c r="T36" s="38">
        <f t="shared" si="9"/>
        <v>0</v>
      </c>
      <c r="U36" s="385">
        <v>0</v>
      </c>
    </row>
    <row r="37" spans="1:21" x14ac:dyDescent="0.25">
      <c r="A37" s="2"/>
      <c r="B37" s="536"/>
      <c r="C37" s="384"/>
      <c r="D37" s="37">
        <f t="shared" si="0"/>
        <v>0</v>
      </c>
      <c r="E37" s="37">
        <f t="shared" si="1"/>
        <v>0</v>
      </c>
      <c r="F37" s="38">
        <f>ROUND((E37*G37),2)</f>
        <v>0</v>
      </c>
      <c r="G37" s="385">
        <v>0</v>
      </c>
      <c r="H37" s="38">
        <f t="shared" si="3"/>
        <v>0</v>
      </c>
      <c r="I37" s="385">
        <v>0</v>
      </c>
      <c r="J37" s="38">
        <f t="shared" si="4"/>
        <v>0</v>
      </c>
      <c r="K37" s="385">
        <v>0.95</v>
      </c>
      <c r="L37" s="38">
        <f t="shared" si="5"/>
        <v>0</v>
      </c>
      <c r="M37" s="385">
        <v>0</v>
      </c>
      <c r="N37" s="38">
        <f t="shared" si="6"/>
        <v>0</v>
      </c>
      <c r="O37" s="385">
        <v>0</v>
      </c>
      <c r="P37" s="38">
        <f t="shared" si="7"/>
        <v>0</v>
      </c>
      <c r="Q37" s="385">
        <v>0</v>
      </c>
      <c r="R37" s="38">
        <f t="shared" si="8"/>
        <v>0</v>
      </c>
      <c r="S37" s="385">
        <v>0</v>
      </c>
      <c r="T37" s="38">
        <f t="shared" si="9"/>
        <v>0</v>
      </c>
      <c r="U37" s="385">
        <v>0</v>
      </c>
    </row>
    <row r="38" spans="1:21" x14ac:dyDescent="0.25">
      <c r="A38" s="2"/>
      <c r="B38" s="536"/>
      <c r="C38" s="384"/>
      <c r="D38" s="37">
        <f t="shared" si="0"/>
        <v>0</v>
      </c>
      <c r="E38" s="37">
        <f t="shared" si="1"/>
        <v>0</v>
      </c>
      <c r="F38" s="38">
        <f>ROUND((E38*G38),2)</f>
        <v>0</v>
      </c>
      <c r="G38" s="385">
        <v>0</v>
      </c>
      <c r="H38" s="38">
        <f t="shared" si="3"/>
        <v>0</v>
      </c>
      <c r="I38" s="385">
        <v>0</v>
      </c>
      <c r="J38" s="38">
        <f t="shared" si="4"/>
        <v>0</v>
      </c>
      <c r="K38" s="385">
        <v>0</v>
      </c>
      <c r="L38" s="38">
        <f t="shared" si="5"/>
        <v>0</v>
      </c>
      <c r="M38" s="385">
        <v>0</v>
      </c>
      <c r="N38" s="38">
        <f t="shared" si="6"/>
        <v>0</v>
      </c>
      <c r="O38" s="385">
        <v>0</v>
      </c>
      <c r="P38" s="38">
        <f t="shared" si="7"/>
        <v>0</v>
      </c>
      <c r="Q38" s="385">
        <v>0</v>
      </c>
      <c r="R38" s="38">
        <f t="shared" si="8"/>
        <v>0</v>
      </c>
      <c r="S38" s="385">
        <v>0</v>
      </c>
      <c r="T38" s="38">
        <f t="shared" si="9"/>
        <v>0</v>
      </c>
      <c r="U38" s="385">
        <v>0</v>
      </c>
    </row>
    <row r="39" spans="1:21" x14ac:dyDescent="0.25">
      <c r="A39" s="2"/>
      <c r="B39" s="130" t="s">
        <v>136</v>
      </c>
      <c r="C39" s="531"/>
      <c r="D39" s="531"/>
      <c r="E39" s="36"/>
      <c r="F39" s="38">
        <f t="shared" ref="F39:U39" si="10">SUM(F17:F38)</f>
        <v>0</v>
      </c>
      <c r="G39" s="314">
        <f t="shared" si="10"/>
        <v>0</v>
      </c>
      <c r="H39" s="38">
        <f t="shared" si="10"/>
        <v>0</v>
      </c>
      <c r="I39" s="314">
        <f t="shared" si="10"/>
        <v>0</v>
      </c>
      <c r="J39" s="38">
        <f t="shared" si="10"/>
        <v>0</v>
      </c>
      <c r="K39" s="314">
        <f t="shared" si="10"/>
        <v>1</v>
      </c>
      <c r="L39" s="38">
        <f t="shared" si="10"/>
        <v>0</v>
      </c>
      <c r="M39" s="314">
        <f t="shared" si="10"/>
        <v>1</v>
      </c>
      <c r="N39" s="38">
        <f t="shared" si="10"/>
        <v>0</v>
      </c>
      <c r="O39" s="314">
        <f t="shared" si="10"/>
        <v>0</v>
      </c>
      <c r="P39" s="38">
        <f t="shared" si="10"/>
        <v>0</v>
      </c>
      <c r="Q39" s="314">
        <f t="shared" si="10"/>
        <v>0</v>
      </c>
      <c r="R39" s="38">
        <f t="shared" si="10"/>
        <v>0</v>
      </c>
      <c r="S39" s="314">
        <f t="shared" si="10"/>
        <v>0</v>
      </c>
      <c r="T39" s="131">
        <f t="shared" si="10"/>
        <v>0</v>
      </c>
      <c r="U39" s="314">
        <f t="shared" si="10"/>
        <v>0</v>
      </c>
    </row>
    <row r="40" spans="1:2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25">
      <c r="A41" s="2"/>
      <c r="B41" s="656" t="s">
        <v>138</v>
      </c>
      <c r="C41" s="657"/>
      <c r="D41" s="657"/>
      <c r="E41" s="657"/>
      <c r="F41" s="657"/>
      <c r="G41" s="658"/>
      <c r="H41" s="2"/>
      <c r="I41" s="2"/>
      <c r="J41" s="2"/>
      <c r="K41" s="2"/>
      <c r="L41" s="662" t="s">
        <v>23</v>
      </c>
      <c r="M41" s="663"/>
      <c r="N41" s="663"/>
      <c r="O41" s="664"/>
      <c r="P41" s="2"/>
      <c r="Q41" s="2"/>
      <c r="R41" s="2"/>
      <c r="S41" s="2"/>
      <c r="T41" s="2"/>
      <c r="U41" s="2"/>
    </row>
    <row r="42" spans="1:21" x14ac:dyDescent="0.25">
      <c r="A42" s="2"/>
      <c r="B42" s="270" t="s">
        <v>139</v>
      </c>
      <c r="C42" s="271"/>
      <c r="D42" s="271"/>
      <c r="E42" s="271"/>
      <c r="F42" s="386">
        <v>36</v>
      </c>
      <c r="G42" s="107" t="s">
        <v>8</v>
      </c>
      <c r="H42" s="2"/>
      <c r="I42" s="2"/>
      <c r="J42" s="2"/>
      <c r="K42" s="2"/>
      <c r="L42" s="132"/>
      <c r="M42" s="133"/>
      <c r="N42" s="133"/>
      <c r="O42" s="134"/>
      <c r="P42" s="2"/>
      <c r="Q42" s="2"/>
      <c r="R42" s="2"/>
      <c r="S42" s="2"/>
      <c r="T42" s="2"/>
      <c r="U42" s="2"/>
    </row>
    <row r="43" spans="1:21" x14ac:dyDescent="0.25">
      <c r="A43" s="2"/>
      <c r="B43" s="171" t="s">
        <v>140</v>
      </c>
      <c r="C43" s="2"/>
      <c r="D43" s="2"/>
      <c r="E43" s="2"/>
      <c r="F43" s="386">
        <v>100</v>
      </c>
      <c r="G43" s="202" t="s">
        <v>141</v>
      </c>
      <c r="H43" s="2"/>
      <c r="I43" s="2"/>
      <c r="J43" s="2"/>
      <c r="K43" s="2"/>
      <c r="L43" s="40" t="s">
        <v>0</v>
      </c>
      <c r="M43" s="9"/>
      <c r="N43" s="9"/>
      <c r="O43" s="341">
        <f t="shared" ref="O43:O54" si="11">IF($C$5=1,H68,IF($C$5=2,O68,U68))</f>
        <v>60</v>
      </c>
      <c r="P43" s="2"/>
      <c r="Q43" s="2"/>
      <c r="R43" s="2"/>
      <c r="S43" s="2"/>
      <c r="T43" s="2"/>
      <c r="U43" s="2"/>
    </row>
    <row r="44" spans="1:21" x14ac:dyDescent="0.25">
      <c r="A44" s="2"/>
      <c r="B44" s="171" t="s">
        <v>17</v>
      </c>
      <c r="C44" s="2"/>
      <c r="D44" s="2"/>
      <c r="E44" s="2"/>
      <c r="F44" s="386">
        <v>0.45</v>
      </c>
      <c r="G44" s="202" t="s">
        <v>143</v>
      </c>
      <c r="H44" s="2"/>
      <c r="I44" s="2"/>
      <c r="J44" s="2"/>
      <c r="K44" s="2"/>
      <c r="L44" s="40" t="s">
        <v>24</v>
      </c>
      <c r="M44" s="9"/>
      <c r="N44" s="9"/>
      <c r="O44" s="341">
        <f t="shared" si="11"/>
        <v>200</v>
      </c>
      <c r="P44" s="2"/>
      <c r="Q44" s="2"/>
      <c r="R44" s="2"/>
      <c r="S44" s="2"/>
      <c r="T44" s="2"/>
      <c r="U44" s="2"/>
    </row>
    <row r="45" spans="1:21" x14ac:dyDescent="0.25">
      <c r="A45" s="2"/>
      <c r="B45" s="171" t="s">
        <v>142</v>
      </c>
      <c r="C45" s="2"/>
      <c r="D45" s="2"/>
      <c r="E45" s="2"/>
      <c r="F45" s="386">
        <v>0.57999999999999996</v>
      </c>
      <c r="G45" s="202" t="s">
        <v>143</v>
      </c>
      <c r="H45" s="2"/>
      <c r="I45" s="2"/>
      <c r="J45" s="2"/>
      <c r="K45" s="2"/>
      <c r="L45" s="40" t="s">
        <v>25</v>
      </c>
      <c r="M45" s="9"/>
      <c r="N45" s="9"/>
      <c r="O45" s="341">
        <f t="shared" si="11"/>
        <v>35</v>
      </c>
      <c r="P45" s="2"/>
      <c r="Q45" s="2"/>
      <c r="R45" s="2"/>
      <c r="S45" s="2"/>
      <c r="T45" s="2"/>
      <c r="U45" s="2"/>
    </row>
    <row r="46" spans="1:21" x14ac:dyDescent="0.25">
      <c r="A46" s="2"/>
      <c r="B46" s="171" t="s">
        <v>459</v>
      </c>
      <c r="C46" s="2"/>
      <c r="D46" s="2"/>
      <c r="E46" s="2"/>
      <c r="F46" s="386">
        <v>100</v>
      </c>
      <c r="G46" s="202" t="s">
        <v>35</v>
      </c>
      <c r="H46" s="2"/>
      <c r="I46" s="2"/>
      <c r="J46" s="2"/>
      <c r="K46" s="2"/>
      <c r="L46" s="40" t="s">
        <v>26</v>
      </c>
      <c r="M46" s="9"/>
      <c r="N46" s="9"/>
      <c r="O46" s="341">
        <f t="shared" si="11"/>
        <v>0.25</v>
      </c>
      <c r="P46" s="2"/>
      <c r="Q46" s="2"/>
      <c r="R46" s="2"/>
      <c r="S46" s="2"/>
      <c r="T46" s="2"/>
      <c r="U46" s="2"/>
    </row>
    <row r="47" spans="1:21" x14ac:dyDescent="0.25">
      <c r="A47" s="2"/>
      <c r="B47" s="171" t="s">
        <v>460</v>
      </c>
      <c r="C47" s="2"/>
      <c r="D47" s="2"/>
      <c r="E47" s="2"/>
      <c r="F47" s="386">
        <v>4.25</v>
      </c>
      <c r="G47" s="202" t="s">
        <v>35</v>
      </c>
      <c r="H47" s="2"/>
      <c r="I47" s="2"/>
      <c r="J47" s="2"/>
      <c r="K47" s="2"/>
      <c r="L47" s="40" t="s">
        <v>27</v>
      </c>
      <c r="M47" s="9"/>
      <c r="N47" s="9"/>
      <c r="O47" s="341">
        <f t="shared" si="11"/>
        <v>25</v>
      </c>
      <c r="P47" s="2"/>
      <c r="Q47" s="2"/>
      <c r="R47" s="2"/>
      <c r="S47" s="2"/>
      <c r="T47" s="2"/>
      <c r="U47" s="2"/>
    </row>
    <row r="48" spans="1:21" x14ac:dyDescent="0.25">
      <c r="A48" s="2"/>
      <c r="B48" s="171" t="s">
        <v>462</v>
      </c>
      <c r="C48" s="2"/>
      <c r="D48" s="2"/>
      <c r="E48" s="2"/>
      <c r="F48" s="386">
        <v>5.3</v>
      </c>
      <c r="G48" s="202" t="s">
        <v>143</v>
      </c>
      <c r="H48" s="2"/>
      <c r="I48" s="2"/>
      <c r="J48" s="2"/>
      <c r="K48" s="2"/>
      <c r="L48" s="40" t="s">
        <v>28</v>
      </c>
      <c r="M48" s="9"/>
      <c r="N48" s="9"/>
      <c r="O48" s="341">
        <f t="shared" si="11"/>
        <v>20</v>
      </c>
      <c r="P48" s="2"/>
      <c r="Q48" s="2"/>
      <c r="R48" s="2"/>
      <c r="S48" s="2"/>
      <c r="T48" s="2"/>
      <c r="U48" s="2"/>
    </row>
    <row r="49" spans="1:21" x14ac:dyDescent="0.25">
      <c r="A49" s="2"/>
      <c r="B49" s="171" t="s">
        <v>600</v>
      </c>
      <c r="C49" s="2"/>
      <c r="D49" s="2"/>
      <c r="E49" s="2"/>
      <c r="F49" s="386">
        <v>330</v>
      </c>
      <c r="G49" s="202" t="s">
        <v>599</v>
      </c>
      <c r="H49" s="2"/>
      <c r="I49" s="2"/>
      <c r="J49" s="2"/>
      <c r="K49" s="2"/>
      <c r="L49" s="40" t="s">
        <v>29</v>
      </c>
      <c r="M49" s="9"/>
      <c r="N49" s="9"/>
      <c r="O49" s="341">
        <f t="shared" si="11"/>
        <v>10</v>
      </c>
      <c r="P49" s="2"/>
      <c r="Q49" s="2"/>
      <c r="R49" s="2"/>
      <c r="S49" s="2"/>
      <c r="T49" s="2"/>
      <c r="U49" s="2"/>
    </row>
    <row r="50" spans="1:21" x14ac:dyDescent="0.25">
      <c r="A50" s="2"/>
      <c r="B50" s="272" t="s">
        <v>601</v>
      </c>
      <c r="C50" s="2"/>
      <c r="D50" s="2"/>
      <c r="E50" s="2"/>
      <c r="F50" s="387">
        <v>1350</v>
      </c>
      <c r="G50" s="202" t="s">
        <v>599</v>
      </c>
      <c r="H50" s="2"/>
      <c r="I50" s="2"/>
      <c r="J50" s="2"/>
      <c r="K50" s="2"/>
      <c r="L50" s="40" t="s">
        <v>30</v>
      </c>
      <c r="M50" s="9"/>
      <c r="N50" s="9"/>
      <c r="O50" s="341">
        <f t="shared" si="11"/>
        <v>0.25</v>
      </c>
      <c r="P50" s="2"/>
      <c r="Q50" s="2"/>
      <c r="R50" s="2"/>
      <c r="S50" s="2"/>
      <c r="T50" s="2"/>
      <c r="U50" s="2"/>
    </row>
    <row r="51" spans="1:21" x14ac:dyDescent="0.25">
      <c r="A51" s="2"/>
      <c r="B51" s="171" t="s">
        <v>609</v>
      </c>
      <c r="C51" s="2"/>
      <c r="D51" s="2"/>
      <c r="E51" s="2"/>
      <c r="F51" s="388">
        <v>270</v>
      </c>
      <c r="G51" s="202" t="s">
        <v>599</v>
      </c>
      <c r="H51" s="2"/>
      <c r="I51" s="2"/>
      <c r="J51" s="2"/>
      <c r="K51" s="2"/>
      <c r="L51" s="40" t="s">
        <v>31</v>
      </c>
      <c r="M51" s="9"/>
      <c r="N51" s="9"/>
      <c r="O51" s="341">
        <f t="shared" si="11"/>
        <v>115</v>
      </c>
      <c r="P51" s="2"/>
      <c r="Q51" s="2"/>
      <c r="R51" s="2"/>
      <c r="S51" s="2"/>
      <c r="T51" s="2"/>
      <c r="U51" s="2"/>
    </row>
    <row r="52" spans="1:21" x14ac:dyDescent="0.25">
      <c r="A52" s="2"/>
      <c r="B52" s="273" t="s">
        <v>693</v>
      </c>
      <c r="C52" s="29"/>
      <c r="D52" s="29"/>
      <c r="E52" s="339"/>
      <c r="F52" s="386">
        <v>130</v>
      </c>
      <c r="G52" s="104" t="s">
        <v>599</v>
      </c>
      <c r="H52" s="2"/>
      <c r="I52" s="2"/>
      <c r="J52" s="2"/>
      <c r="K52" s="2"/>
      <c r="L52" s="40" t="s">
        <v>42</v>
      </c>
      <c r="M52" s="9"/>
      <c r="N52" s="9"/>
      <c r="O52" s="341">
        <f t="shared" si="11"/>
        <v>400</v>
      </c>
      <c r="P52" s="2"/>
      <c r="Q52" s="2"/>
      <c r="R52" s="2"/>
      <c r="S52" s="2"/>
      <c r="T52" s="2"/>
      <c r="U52" s="2"/>
    </row>
    <row r="53" spans="1:21" x14ac:dyDescent="0.25">
      <c r="A53" s="2"/>
      <c r="B53" s="2"/>
      <c r="C53" s="2"/>
      <c r="D53" s="2"/>
      <c r="E53" s="2"/>
      <c r="F53" s="198"/>
      <c r="G53" s="2"/>
      <c r="H53" s="2"/>
      <c r="I53" s="2"/>
      <c r="J53" s="2"/>
      <c r="K53" s="2"/>
      <c r="L53" s="40" t="s">
        <v>67</v>
      </c>
      <c r="M53" s="9"/>
      <c r="N53" s="9"/>
      <c r="O53" s="341">
        <f t="shared" si="11"/>
        <v>25</v>
      </c>
      <c r="P53" s="2"/>
      <c r="Q53" s="2"/>
      <c r="R53" s="2"/>
      <c r="S53" s="2"/>
      <c r="T53" s="2"/>
      <c r="U53" s="2"/>
    </row>
    <row r="54" spans="1:2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19" t="s">
        <v>70</v>
      </c>
      <c r="M54" s="13"/>
      <c r="N54" s="13"/>
      <c r="O54" s="342">
        <f t="shared" si="11"/>
        <v>200</v>
      </c>
      <c r="P54" s="2"/>
      <c r="Q54" s="2"/>
      <c r="R54" s="2"/>
      <c r="S54" s="2"/>
      <c r="T54" s="2"/>
      <c r="U54" s="2"/>
    </row>
    <row r="55" spans="1:21" x14ac:dyDescent="0.25">
      <c r="A55" s="2"/>
      <c r="B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x14ac:dyDescent="0.25">
      <c r="A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3" thickBot="1" x14ac:dyDescent="0.3">
      <c r="A66" s="2"/>
      <c r="B66" s="2"/>
      <c r="C66" s="2"/>
      <c r="D66" s="2"/>
      <c r="E66" s="651" t="s">
        <v>174</v>
      </c>
      <c r="F66" s="652"/>
      <c r="G66" s="652"/>
      <c r="H66" s="653"/>
      <c r="I66" s="2"/>
      <c r="J66" s="2"/>
      <c r="K66" s="2"/>
      <c r="L66" s="651" t="s">
        <v>173</v>
      </c>
      <c r="M66" s="652"/>
      <c r="N66" s="652"/>
      <c r="O66" s="653"/>
      <c r="P66" s="2"/>
      <c r="Q66" s="2"/>
      <c r="R66" s="651" t="s">
        <v>172</v>
      </c>
      <c r="S66" s="652"/>
      <c r="T66" s="652"/>
      <c r="U66" s="653"/>
    </row>
    <row r="67" spans="1:21" x14ac:dyDescent="0.25">
      <c r="A67" s="2"/>
      <c r="B67" s="2"/>
      <c r="C67" s="2"/>
      <c r="D67" s="2"/>
      <c r="E67" s="40"/>
      <c r="F67" s="9"/>
      <c r="G67" s="9"/>
      <c r="H67" s="41"/>
      <c r="I67" s="2"/>
      <c r="J67" s="2"/>
      <c r="K67" s="2"/>
      <c r="L67" s="40"/>
      <c r="M67" s="9"/>
      <c r="N67" s="9"/>
      <c r="O67" s="41"/>
      <c r="P67" s="2"/>
      <c r="Q67" s="2"/>
      <c r="R67" s="40"/>
      <c r="S67" s="9"/>
      <c r="T67" s="9"/>
      <c r="U67" s="41"/>
    </row>
    <row r="68" spans="1:21" x14ac:dyDescent="0.25">
      <c r="A68" s="2"/>
      <c r="B68" s="2"/>
      <c r="C68" s="2"/>
      <c r="D68" s="2"/>
      <c r="E68" s="40" t="s">
        <v>0</v>
      </c>
      <c r="F68" s="9"/>
      <c r="G68" s="9"/>
      <c r="H68" s="42">
        <v>70</v>
      </c>
      <c r="I68" s="2"/>
      <c r="J68" s="2"/>
      <c r="K68" s="2"/>
      <c r="L68" s="40" t="s">
        <v>0</v>
      </c>
      <c r="M68" s="9"/>
      <c r="N68" s="9"/>
      <c r="O68" s="42">
        <v>65</v>
      </c>
      <c r="P68" s="2"/>
      <c r="Q68" s="2"/>
      <c r="R68" s="40" t="s">
        <v>0</v>
      </c>
      <c r="S68" s="9"/>
      <c r="T68" s="9"/>
      <c r="U68" s="42">
        <v>60</v>
      </c>
    </row>
    <row r="69" spans="1:21" x14ac:dyDescent="0.25">
      <c r="A69" s="2"/>
      <c r="B69" s="2"/>
      <c r="C69" s="2"/>
      <c r="D69" s="2"/>
      <c r="E69" s="40" t="s">
        <v>24</v>
      </c>
      <c r="F69" s="9"/>
      <c r="G69" s="9"/>
      <c r="H69" s="42">
        <v>200</v>
      </c>
      <c r="I69" s="2"/>
      <c r="J69" s="2"/>
      <c r="K69" s="2"/>
      <c r="L69" s="40" t="s">
        <v>24</v>
      </c>
      <c r="M69" s="9"/>
      <c r="N69" s="9"/>
      <c r="O69" s="42">
        <v>200</v>
      </c>
      <c r="P69" s="2"/>
      <c r="Q69" s="2"/>
      <c r="R69" s="40" t="s">
        <v>24</v>
      </c>
      <c r="S69" s="9"/>
      <c r="T69" s="9"/>
      <c r="U69" s="42">
        <v>200</v>
      </c>
    </row>
    <row r="70" spans="1:21" x14ac:dyDescent="0.25">
      <c r="A70" s="2"/>
      <c r="B70" s="2"/>
      <c r="C70" s="2"/>
      <c r="D70" s="2"/>
      <c r="E70" s="40" t="s">
        <v>25</v>
      </c>
      <c r="F70" s="9"/>
      <c r="G70" s="9"/>
      <c r="H70" s="42">
        <v>35</v>
      </c>
      <c r="I70" s="2"/>
      <c r="J70" s="2"/>
      <c r="K70" s="2"/>
      <c r="L70" s="40" t="s">
        <v>25</v>
      </c>
      <c r="M70" s="9"/>
      <c r="N70" s="9"/>
      <c r="O70" s="42">
        <v>35</v>
      </c>
      <c r="P70" s="2"/>
      <c r="Q70" s="2"/>
      <c r="R70" s="40" t="s">
        <v>25</v>
      </c>
      <c r="S70" s="9"/>
      <c r="T70" s="9"/>
      <c r="U70" s="42">
        <v>35</v>
      </c>
    </row>
    <row r="71" spans="1:21" x14ac:dyDescent="0.25">
      <c r="A71" s="2"/>
      <c r="B71" s="2"/>
      <c r="C71" s="2"/>
      <c r="D71" s="2"/>
      <c r="E71" s="40" t="s">
        <v>26</v>
      </c>
      <c r="F71" s="9"/>
      <c r="G71" s="9"/>
      <c r="H71" s="42">
        <v>0.25</v>
      </c>
      <c r="I71" s="2"/>
      <c r="J71" s="2"/>
      <c r="K71" s="2"/>
      <c r="L71" s="40" t="s">
        <v>26</v>
      </c>
      <c r="M71" s="9"/>
      <c r="N71" s="9"/>
      <c r="O71" s="42">
        <v>0.25</v>
      </c>
      <c r="P71" s="2"/>
      <c r="Q71" s="2"/>
      <c r="R71" s="40" t="s">
        <v>26</v>
      </c>
      <c r="S71" s="9"/>
      <c r="T71" s="9"/>
      <c r="U71" s="42">
        <v>0.25</v>
      </c>
    </row>
    <row r="72" spans="1:21" x14ac:dyDescent="0.25">
      <c r="A72" s="2"/>
      <c r="B72" s="2"/>
      <c r="C72" s="2"/>
      <c r="D72" s="2"/>
      <c r="E72" s="40" t="s">
        <v>27</v>
      </c>
      <c r="F72" s="9"/>
      <c r="G72" s="9"/>
      <c r="H72" s="42">
        <v>20</v>
      </c>
      <c r="I72" s="2"/>
      <c r="J72" s="2"/>
      <c r="K72" s="2"/>
      <c r="L72" s="40" t="s">
        <v>27</v>
      </c>
      <c r="M72" s="9"/>
      <c r="N72" s="9"/>
      <c r="O72" s="42">
        <v>25</v>
      </c>
      <c r="P72" s="2"/>
      <c r="Q72" s="2"/>
      <c r="R72" s="40" t="s">
        <v>27</v>
      </c>
      <c r="S72" s="9"/>
      <c r="T72" s="9"/>
      <c r="U72" s="42">
        <v>25</v>
      </c>
    </row>
    <row r="73" spans="1:21" x14ac:dyDescent="0.25">
      <c r="A73" s="2"/>
      <c r="B73" s="2"/>
      <c r="C73" s="2"/>
      <c r="D73" s="2"/>
      <c r="E73" s="40" t="s">
        <v>28</v>
      </c>
      <c r="F73" s="9"/>
      <c r="G73" s="9"/>
      <c r="H73" s="42">
        <v>20</v>
      </c>
      <c r="I73" s="2"/>
      <c r="J73" s="2"/>
      <c r="K73" s="2"/>
      <c r="L73" s="40" t="s">
        <v>28</v>
      </c>
      <c r="M73" s="9"/>
      <c r="N73" s="9"/>
      <c r="O73" s="42">
        <v>20</v>
      </c>
      <c r="P73" s="2"/>
      <c r="Q73" s="2"/>
      <c r="R73" s="40" t="s">
        <v>28</v>
      </c>
      <c r="S73" s="9"/>
      <c r="T73" s="9"/>
      <c r="U73" s="42">
        <v>20</v>
      </c>
    </row>
    <row r="74" spans="1:21" x14ac:dyDescent="0.25">
      <c r="A74" s="2"/>
      <c r="B74" s="2"/>
      <c r="C74" s="2"/>
      <c r="D74" s="2"/>
      <c r="E74" s="40" t="s">
        <v>29</v>
      </c>
      <c r="F74" s="9"/>
      <c r="G74" s="9"/>
      <c r="H74" s="42">
        <v>10</v>
      </c>
      <c r="I74" s="2"/>
      <c r="J74" s="2"/>
      <c r="K74" s="2"/>
      <c r="L74" s="40" t="s">
        <v>29</v>
      </c>
      <c r="M74" s="9"/>
      <c r="N74" s="9"/>
      <c r="O74" s="42">
        <v>10</v>
      </c>
      <c r="P74" s="2"/>
      <c r="Q74" s="2"/>
      <c r="R74" s="40" t="s">
        <v>29</v>
      </c>
      <c r="S74" s="9"/>
      <c r="T74" s="9"/>
      <c r="U74" s="42">
        <v>10</v>
      </c>
    </row>
    <row r="75" spans="1:21" x14ac:dyDescent="0.25">
      <c r="A75" s="2"/>
      <c r="B75" s="2"/>
      <c r="C75" s="2"/>
      <c r="D75" s="2"/>
      <c r="E75" s="40" t="s">
        <v>30</v>
      </c>
      <c r="F75" s="9"/>
      <c r="G75" s="9"/>
      <c r="H75" s="42">
        <v>0.25</v>
      </c>
      <c r="I75" s="2"/>
      <c r="J75" s="2"/>
      <c r="K75" s="2"/>
      <c r="L75" s="40" t="s">
        <v>30</v>
      </c>
      <c r="M75" s="9"/>
      <c r="N75" s="9"/>
      <c r="O75" s="42">
        <v>0.25</v>
      </c>
      <c r="P75" s="2"/>
      <c r="Q75" s="2"/>
      <c r="R75" s="40" t="s">
        <v>30</v>
      </c>
      <c r="S75" s="9"/>
      <c r="T75" s="9"/>
      <c r="U75" s="42">
        <v>0.25</v>
      </c>
    </row>
    <row r="76" spans="1:21" x14ac:dyDescent="0.25">
      <c r="A76" s="2"/>
      <c r="B76" s="2"/>
      <c r="C76" s="2"/>
      <c r="D76" s="2"/>
      <c r="E76" s="40" t="s">
        <v>31</v>
      </c>
      <c r="F76" s="9"/>
      <c r="G76" s="9"/>
      <c r="H76" s="42">
        <v>115</v>
      </c>
      <c r="I76" s="2"/>
      <c r="J76" s="2"/>
      <c r="K76" s="2"/>
      <c r="L76" s="40" t="s">
        <v>31</v>
      </c>
      <c r="M76" s="9"/>
      <c r="N76" s="9"/>
      <c r="O76" s="42">
        <v>115</v>
      </c>
      <c r="P76" s="2"/>
      <c r="Q76" s="2"/>
      <c r="R76" s="40" t="s">
        <v>31</v>
      </c>
      <c r="S76" s="9"/>
      <c r="T76" s="9"/>
      <c r="U76" s="42">
        <v>115</v>
      </c>
    </row>
    <row r="77" spans="1:21" x14ac:dyDescent="0.25">
      <c r="A77" s="2"/>
      <c r="B77" s="2"/>
      <c r="C77" s="2"/>
      <c r="D77" s="2"/>
      <c r="E77" s="40" t="s">
        <v>42</v>
      </c>
      <c r="F77" s="9"/>
      <c r="G77" s="9"/>
      <c r="H77" s="42">
        <v>400</v>
      </c>
      <c r="I77" s="2"/>
      <c r="J77" s="2"/>
      <c r="K77" s="2"/>
      <c r="L77" s="40" t="s">
        <v>42</v>
      </c>
      <c r="M77" s="9"/>
      <c r="N77" s="9"/>
      <c r="O77" s="42">
        <v>400</v>
      </c>
      <c r="P77" s="2"/>
      <c r="Q77" s="2"/>
      <c r="R77" s="40" t="s">
        <v>42</v>
      </c>
      <c r="S77" s="9"/>
      <c r="T77" s="9"/>
      <c r="U77" s="42">
        <v>400</v>
      </c>
    </row>
    <row r="78" spans="1:21" x14ac:dyDescent="0.25">
      <c r="A78" s="2"/>
      <c r="B78" s="2"/>
      <c r="C78" s="2"/>
      <c r="D78" s="2"/>
      <c r="E78" s="40" t="s">
        <v>67</v>
      </c>
      <c r="F78" s="9"/>
      <c r="G78" s="9"/>
      <c r="H78" s="42">
        <v>25</v>
      </c>
      <c r="I78" s="2"/>
      <c r="J78" s="2"/>
      <c r="K78" s="2"/>
      <c r="L78" s="40" t="s">
        <v>67</v>
      </c>
      <c r="M78" s="9"/>
      <c r="N78" s="9"/>
      <c r="O78" s="42">
        <v>25</v>
      </c>
      <c r="P78" s="2"/>
      <c r="Q78" s="2"/>
      <c r="R78" s="40" t="s">
        <v>67</v>
      </c>
      <c r="S78" s="9"/>
      <c r="T78" s="9"/>
      <c r="U78" s="42">
        <v>25</v>
      </c>
    </row>
    <row r="79" spans="1:21" x14ac:dyDescent="0.25">
      <c r="A79" s="2"/>
      <c r="B79" s="2"/>
      <c r="C79" s="2"/>
      <c r="D79" s="2"/>
      <c r="E79" s="19" t="s">
        <v>70</v>
      </c>
      <c r="F79" s="13"/>
      <c r="G79" s="13"/>
      <c r="H79" s="43">
        <v>200</v>
      </c>
      <c r="I79" s="2"/>
      <c r="J79" s="2"/>
      <c r="K79" s="2"/>
      <c r="L79" s="19" t="s">
        <v>70</v>
      </c>
      <c r="M79" s="13"/>
      <c r="N79" s="13"/>
      <c r="O79" s="43">
        <v>200</v>
      </c>
      <c r="P79" s="2"/>
      <c r="Q79" s="2"/>
      <c r="R79" s="19" t="s">
        <v>70</v>
      </c>
      <c r="S79" s="13"/>
      <c r="T79" s="13"/>
      <c r="U79" s="43">
        <v>200</v>
      </c>
    </row>
    <row r="80" spans="1:2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x14ac:dyDescent="0.25">
      <c r="A81" s="127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</row>
    <row r="82" spans="1:21" x14ac:dyDescent="0.25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</row>
    <row r="83" spans="1:21" x14ac:dyDescent="0.25">
      <c r="A83" s="127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</row>
    <row r="84" spans="1:21" x14ac:dyDescent="0.25">
      <c r="A84" s="127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</row>
    <row r="85" spans="1:21" x14ac:dyDescent="0.25">
      <c r="A85" s="127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</row>
    <row r="86" spans="1:21" x14ac:dyDescent="0.25">
      <c r="A86" s="127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</row>
    <row r="87" spans="1:21" x14ac:dyDescent="0.25">
      <c r="A87" s="127"/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</row>
    <row r="88" spans="1:21" s="127" customFormat="1" x14ac:dyDescent="0.25"/>
    <row r="89" spans="1:21" s="127" customFormat="1" x14ac:dyDescent="0.25"/>
    <row r="90" spans="1:21" s="127" customFormat="1" x14ac:dyDescent="0.25"/>
    <row r="91" spans="1:21" s="127" customFormat="1" x14ac:dyDescent="0.25"/>
    <row r="92" spans="1:21" s="127" customFormat="1" x14ac:dyDescent="0.25"/>
    <row r="93" spans="1:21" s="127" customFormat="1" x14ac:dyDescent="0.25"/>
    <row r="94" spans="1:21" s="127" customFormat="1" x14ac:dyDescent="0.25"/>
    <row r="95" spans="1:21" s="127" customFormat="1" x14ac:dyDescent="0.25"/>
    <row r="96" spans="1:21" s="127" customFormat="1" x14ac:dyDescent="0.25"/>
    <row r="97" s="127" customFormat="1" x14ac:dyDescent="0.25"/>
    <row r="98" s="127" customFormat="1" x14ac:dyDescent="0.25"/>
    <row r="99" s="127" customFormat="1" x14ac:dyDescent="0.25"/>
    <row r="100" s="127" customFormat="1" x14ac:dyDescent="0.25"/>
    <row r="101" s="127" customFormat="1" x14ac:dyDescent="0.25"/>
    <row r="102" s="127" customFormat="1" x14ac:dyDescent="0.25"/>
    <row r="103" s="127" customFormat="1" x14ac:dyDescent="0.25"/>
    <row r="104" s="127" customFormat="1" x14ac:dyDescent="0.25"/>
    <row r="105" s="127" customFormat="1" x14ac:dyDescent="0.25"/>
    <row r="106" s="127" customFormat="1" x14ac:dyDescent="0.25"/>
    <row r="107" s="127" customFormat="1" x14ac:dyDescent="0.25"/>
    <row r="108" s="127" customFormat="1" x14ac:dyDescent="0.25"/>
    <row r="109" s="127" customFormat="1" x14ac:dyDescent="0.25"/>
    <row r="110" s="127" customFormat="1" x14ac:dyDescent="0.25"/>
    <row r="111" s="127" customFormat="1" x14ac:dyDescent="0.25"/>
    <row r="112" s="127" customFormat="1" x14ac:dyDescent="0.25"/>
    <row r="113" s="127" customFormat="1" x14ac:dyDescent="0.25"/>
    <row r="114" s="127" customFormat="1" x14ac:dyDescent="0.25"/>
    <row r="115" s="127" customFormat="1" x14ac:dyDescent="0.25"/>
    <row r="116" s="127" customFormat="1" x14ac:dyDescent="0.25"/>
    <row r="117" s="127" customFormat="1" x14ac:dyDescent="0.25"/>
    <row r="118" s="127" customFormat="1" x14ac:dyDescent="0.25"/>
    <row r="119" s="127" customFormat="1" x14ac:dyDescent="0.25"/>
    <row r="120" s="127" customFormat="1" x14ac:dyDescent="0.25"/>
    <row r="121" s="127" customFormat="1" x14ac:dyDescent="0.25"/>
    <row r="122" s="127" customFormat="1" x14ac:dyDescent="0.25"/>
    <row r="123" s="127" customFormat="1" x14ac:dyDescent="0.25"/>
    <row r="124" s="127" customFormat="1" x14ac:dyDescent="0.25"/>
    <row r="125" s="127" customFormat="1" x14ac:dyDescent="0.25"/>
    <row r="126" s="127" customFormat="1" x14ac:dyDescent="0.25"/>
    <row r="127" s="127" customFormat="1" x14ac:dyDescent="0.25"/>
    <row r="128" s="127" customFormat="1" x14ac:dyDescent="0.25"/>
    <row r="129" s="127" customFormat="1" x14ac:dyDescent="0.25"/>
    <row r="130" s="127" customFormat="1" x14ac:dyDescent="0.25"/>
    <row r="131" s="127" customFormat="1" x14ac:dyDescent="0.25"/>
    <row r="132" s="127" customFormat="1" x14ac:dyDescent="0.25"/>
    <row r="133" s="127" customFormat="1" x14ac:dyDescent="0.25"/>
    <row r="134" s="127" customFormat="1" x14ac:dyDescent="0.25"/>
    <row r="135" s="127" customFormat="1" x14ac:dyDescent="0.25"/>
    <row r="136" s="127" customFormat="1" x14ac:dyDescent="0.25"/>
    <row r="137" s="127" customFormat="1" x14ac:dyDescent="0.25"/>
    <row r="138" s="127" customFormat="1" x14ac:dyDescent="0.25"/>
    <row r="139" s="127" customFormat="1" x14ac:dyDescent="0.25"/>
    <row r="140" s="127" customFormat="1" x14ac:dyDescent="0.25"/>
    <row r="141" s="127" customFormat="1" x14ac:dyDescent="0.25"/>
    <row r="142" s="127" customFormat="1" x14ac:dyDescent="0.25"/>
    <row r="143" s="127" customFormat="1" x14ac:dyDescent="0.25"/>
    <row r="144" s="127" customFormat="1" x14ac:dyDescent="0.25"/>
    <row r="145" s="127" customFormat="1" x14ac:dyDescent="0.25"/>
    <row r="146" s="127" customFormat="1" x14ac:dyDescent="0.25"/>
    <row r="147" s="127" customFormat="1" x14ac:dyDescent="0.25"/>
    <row r="148" s="127" customFormat="1" x14ac:dyDescent="0.25"/>
    <row r="149" s="127" customFormat="1" x14ac:dyDescent="0.25"/>
    <row r="150" s="127" customFormat="1" x14ac:dyDescent="0.25"/>
    <row r="151" s="127" customFormat="1" x14ac:dyDescent="0.25"/>
  </sheetData>
  <sortState xmlns:xlrd2="http://schemas.microsoft.com/office/spreadsheetml/2017/richdata2" ref="B17:U41">
    <sortCondition ref="B17:B41"/>
  </sortState>
  <mergeCells count="21">
    <mergeCell ref="F16:G16"/>
    <mergeCell ref="H16:I16"/>
    <mergeCell ref="J16:K16"/>
    <mergeCell ref="L16:M16"/>
    <mergeCell ref="N16:O16"/>
    <mergeCell ref="E66:H66"/>
    <mergeCell ref="R66:U66"/>
    <mergeCell ref="N15:O15"/>
    <mergeCell ref="P15:Q15"/>
    <mergeCell ref="R15:S15"/>
    <mergeCell ref="L66:O66"/>
    <mergeCell ref="F15:G15"/>
    <mergeCell ref="H15:I15"/>
    <mergeCell ref="J15:K15"/>
    <mergeCell ref="L15:M15"/>
    <mergeCell ref="B41:G41"/>
    <mergeCell ref="P16:Q16"/>
    <mergeCell ref="R16:S16"/>
    <mergeCell ref="T16:U16"/>
    <mergeCell ref="T15:U15"/>
    <mergeCell ref="L41:O41"/>
  </mergeCells>
  <phoneticPr fontId="2" type="noConversion"/>
  <conditionalFormatting sqref="G39 I39 K39 M39 O39 Q39 S39 U39">
    <cfRule type="cellIs" dxfId="3" priority="1" stopIfTrue="1" operator="greaterThan">
      <formula>1.001</formula>
    </cfRule>
    <cfRule type="cellIs" dxfId="2" priority="2" stopIfTrue="1" operator="between">
      <formula>0</formula>
      <formula>0.9999</formula>
    </cfRule>
    <cfRule type="cellIs" dxfId="1" priority="3" stopIfTrue="1" operator="greaterThan">
      <formula>1.001</formula>
    </cfRule>
    <cfRule type="cellIs" dxfId="0" priority="4" stopIfTrue="1" operator="between">
      <formula>0</formula>
      <formula>0.9999</formula>
    </cfRule>
  </conditionalFormatting>
  <pageMargins left="0.25" right="0.5" top="0.75" bottom="0.75" header="0.5" footer="0.5"/>
  <pageSetup scale="62" orientation="landscape" r:id="rId1"/>
  <headerFooter alignWithMargins="0"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C0A7005F8E794BB062F8506D1BB5FE" ma:contentTypeVersion="0" ma:contentTypeDescription="Create a new document." ma:contentTypeScope="" ma:versionID="043c214a8ad4cf3c0d1ccaaf0edbacc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A27C06-24A6-40AD-9E19-03049CFBBAB1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5c73c3d5-22ae-46b8-a501-fee3fd9ffa30"/>
    <ds:schemaRef ds:uri="http://schemas.microsoft.com/office/2006/metadata/properties"/>
    <ds:schemaRef ds:uri="c05ea767-d3e5-418f-a656-57ee58200211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3560D99-9835-442C-BEBA-152D21690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421C79-4801-4D1B-9313-B30E2222E1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66-521</vt:lpstr>
      <vt:lpstr>TC 66-204 page 1</vt:lpstr>
      <vt:lpstr>TC 66-204 page 2</vt:lpstr>
      <vt:lpstr>TC 66-204 page 3</vt:lpstr>
      <vt:lpstr>TC 66-204 page 4</vt:lpstr>
      <vt:lpstr>Reclamation</vt:lpstr>
      <vt:lpstr>TC 66-204 page 5 Add. Items</vt:lpstr>
      <vt:lpstr>TC 66-204 page 6 Add. Items</vt:lpstr>
      <vt:lpstr>Rate Classifications</vt:lpstr>
      <vt:lpstr>Drilling</vt:lpstr>
      <vt:lpstr>Testing</vt:lpstr>
      <vt:lpstr>Engineering</vt:lpstr>
      <vt:lpstr>Additional Items</vt:lpstr>
      <vt:lpstr>Gint Worksheet</vt:lpstr>
      <vt:lpstr>'66-521'!Print_Area</vt:lpstr>
      <vt:lpstr>'Additional Items'!Print_Area</vt:lpstr>
      <vt:lpstr>Drilling!Print_Area</vt:lpstr>
      <vt:lpstr>Engineering!Print_Area</vt:lpstr>
      <vt:lpstr>'Rate Classifications'!Print_Area</vt:lpstr>
      <vt:lpstr>Reclamation!Print_Area</vt:lpstr>
      <vt:lpstr>'TC 66-204 page 1'!Print_Area</vt:lpstr>
      <vt:lpstr>'TC 66-204 page 2'!Print_Area</vt:lpstr>
      <vt:lpstr>'TC 66-204 page 3'!Print_Area</vt:lpstr>
      <vt:lpstr>'TC 66-204 page 4'!Print_Area</vt:lpstr>
      <vt:lpstr>'TC 66-204 page 5 Add. Items'!Print_Area</vt:lpstr>
      <vt:lpstr>'TC 66-204 page 6 Add. Items'!Print_Area</vt:lpstr>
      <vt:lpstr>Testing!Print_Area</vt:lpstr>
    </vt:vector>
  </TitlesOfParts>
  <Company>KYTC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Payestimate Worksheet</dc:title>
  <dc:creator>KYTC</dc:creator>
  <cp:lastModifiedBy>Carpenter, Michael L (KYTC)</cp:lastModifiedBy>
  <cp:lastPrinted>2022-05-25T15:36:39Z</cp:lastPrinted>
  <dcterms:created xsi:type="dcterms:W3CDTF">2008-02-19T13:32:14Z</dcterms:created>
  <dcterms:modified xsi:type="dcterms:W3CDTF">2026-03-06T16:12:20Z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0x0101004CC0A7005F8E794BB062F8506D1BB5FE</vt:lpwstr>
  </property>
  <property fmtid="{D5CDD505-2E9C-101B-9397-08002B2CF9AE}" pid="3" name="_dlc_DocIdItemGuid">
    <vt:lpwstr>ea8fac5e-62d9-440b-b1b6-0f88da71f3a5</vt:lpwstr>
  </property>
</Properties>
</file>