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HWY\Traffic\Kentucky\KYTC Microsim Guidelines\___P3\__Data to KYTC 10202021\2. Parameter Cheatsheet\"/>
    </mc:Choice>
  </mc:AlternateContent>
  <xr:revisionPtr revIDLastSave="0" documentId="13_ncr:1_{DCD95094-3A22-4693-B378-4BA6DA9F5484}" xr6:coauthVersionLast="46" xr6:coauthVersionMax="46" xr10:uidLastSave="{00000000-0000-0000-0000-000000000000}"/>
  <bookViews>
    <workbookView xWindow="-120" yWindow="-120" windowWidth="29040" windowHeight="15840" tabRatio="816" firstSheet="5" activeTab="11" xr2:uid="{3C839FC5-8E93-46E0-8952-2A51077537C9}"/>
  </bookViews>
  <sheets>
    <sheet name="Summary" sheetId="8" r:id="rId1"/>
    <sheet name="1-Vissim - Time Headway" sheetId="1" r:id="rId2"/>
    <sheet name="1-TM - Time Headway" sheetId="14" r:id="rId3"/>
    <sheet name="3-Vissim - Standstill Distance" sheetId="2" r:id="rId4"/>
    <sheet name="3-TM - Standstill Distance" sheetId="3" r:id="rId5"/>
    <sheet name="4-Vissim - Acceleration" sheetId="10" r:id="rId6"/>
    <sheet name="4-TM - Acceleration" sheetId="4" r:id="rId7"/>
    <sheet name="5-Vissim - Deceleration" sheetId="11" r:id="rId8"/>
    <sheet name="6-Lane Change Distance" sheetId="12" r:id="rId9"/>
    <sheet name="7-Vissim - Speed Profiles" sheetId="9" r:id="rId10"/>
    <sheet name="7-TM - Speed Profiles" sheetId="5" r:id="rId11"/>
    <sheet name="8-Vehicle Classification" sheetId="7" r:id="rId12"/>
    <sheet name="9-Vissim - HGV WtoP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" i="2" l="1"/>
  <c r="J25" i="7"/>
  <c r="J24" i="7"/>
  <c r="E25" i="7"/>
  <c r="E26" i="7"/>
  <c r="E27" i="7"/>
  <c r="E28" i="7"/>
  <c r="E29" i="7"/>
  <c r="E24" i="7"/>
  <c r="H25" i="7" l="1"/>
  <c r="Q16" i="4"/>
  <c r="P16" i="4"/>
  <c r="T14" i="4"/>
  <c r="S14" i="4"/>
  <c r="R14" i="4"/>
  <c r="Q14" i="4"/>
  <c r="P14" i="4"/>
  <c r="O14" i="4"/>
  <c r="T13" i="4"/>
  <c r="T16" i="4" s="1"/>
  <c r="S13" i="4"/>
  <c r="S16" i="4" s="1"/>
  <c r="R13" i="4"/>
  <c r="R16" i="4" s="1"/>
  <c r="Q13" i="4"/>
  <c r="P13" i="4"/>
  <c r="O13" i="4"/>
  <c r="O16" i="4" s="1"/>
  <c r="U10" i="4"/>
  <c r="U9" i="4"/>
  <c r="U8" i="4"/>
  <c r="U7" i="4"/>
  <c r="U6" i="4"/>
  <c r="U5" i="4"/>
  <c r="U4" i="4"/>
  <c r="C30" i="7" l="1"/>
  <c r="H24" i="7"/>
  <c r="C21" i="7"/>
  <c r="E20" i="7"/>
  <c r="E19" i="7"/>
  <c r="E18" i="7"/>
  <c r="E17" i="7"/>
  <c r="H16" i="7"/>
  <c r="J16" i="7" s="1"/>
  <c r="E16" i="7"/>
  <c r="H15" i="7"/>
  <c r="J15" i="7" s="1"/>
  <c r="E15" i="7"/>
  <c r="H14" i="7"/>
  <c r="E14" i="7"/>
  <c r="H13" i="7"/>
  <c r="J13" i="7" s="1"/>
  <c r="E13" i="7"/>
  <c r="H12" i="7"/>
  <c r="J12" i="7" s="1"/>
  <c r="E12" i="7"/>
  <c r="H11" i="7"/>
  <c r="J11" i="7" s="1"/>
  <c r="E11" i="7"/>
  <c r="E6" i="7"/>
  <c r="H30" i="7" l="1"/>
  <c r="H21" i="7"/>
  <c r="E31" i="7"/>
  <c r="J14" i="7"/>
  <c r="J31" i="7" s="1"/>
  <c r="N39" i="2" l="1"/>
  <c r="M39" i="2"/>
  <c r="L39" i="2"/>
  <c r="M40" i="2"/>
  <c r="N40" i="2"/>
  <c r="M41" i="2"/>
  <c r="N41" i="2"/>
  <c r="M42" i="2"/>
  <c r="N42" i="2"/>
  <c r="M43" i="2"/>
  <c r="N43" i="2"/>
  <c r="M44" i="2"/>
  <c r="N44" i="2"/>
  <c r="M45" i="2"/>
  <c r="N45" i="2"/>
  <c r="M46" i="2"/>
  <c r="N46" i="2"/>
  <c r="M47" i="2"/>
  <c r="N47" i="2"/>
  <c r="M48" i="2"/>
  <c r="N48" i="2"/>
  <c r="M49" i="2"/>
  <c r="N49" i="2"/>
  <c r="M50" i="2"/>
  <c r="N50" i="2"/>
  <c r="M51" i="2"/>
  <c r="N51" i="2"/>
  <c r="M52" i="2"/>
  <c r="N52" i="2"/>
  <c r="M53" i="2"/>
  <c r="N53" i="2"/>
  <c r="M54" i="2"/>
  <c r="N54" i="2"/>
  <c r="M55" i="2"/>
  <c r="N55" i="2"/>
  <c r="M56" i="2"/>
  <c r="N56" i="2"/>
  <c r="M57" i="2"/>
  <c r="N57" i="2"/>
  <c r="M58" i="2"/>
  <c r="N58" i="2"/>
  <c r="M59" i="2"/>
  <c r="N59" i="2"/>
  <c r="M60" i="2"/>
  <c r="N60" i="2"/>
  <c r="M61" i="2"/>
  <c r="N61" i="2"/>
  <c r="M62" i="2"/>
  <c r="N62" i="2"/>
  <c r="M63" i="2"/>
  <c r="N63" i="2"/>
  <c r="M64" i="2"/>
  <c r="N64" i="2"/>
  <c r="M65" i="2"/>
  <c r="N65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40" i="2"/>
  <c r="N6" i="2"/>
  <c r="N7" i="2" s="1"/>
  <c r="P7" i="2" s="1"/>
  <c r="M6" i="2"/>
  <c r="M8" i="2" s="1"/>
  <c r="M7" i="2"/>
  <c r="M13" i="2"/>
  <c r="M18" i="2"/>
  <c r="M19" i="2"/>
  <c r="M25" i="2"/>
  <c r="M31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7" i="2"/>
  <c r="L6" i="2"/>
  <c r="O37" i="2"/>
  <c r="P5" i="2"/>
  <c r="O4" i="2"/>
  <c r="N25" i="2" l="1"/>
  <c r="P25" i="2" s="1"/>
  <c r="N15" i="2"/>
  <c r="P15" i="2" s="1"/>
  <c r="N23" i="2"/>
  <c r="P23" i="2" s="1"/>
  <c r="N13" i="2"/>
  <c r="P13" i="2" s="1"/>
  <c r="N32" i="2"/>
  <c r="P32" i="2" s="1"/>
  <c r="N22" i="2"/>
  <c r="P22" i="2" s="1"/>
  <c r="N31" i="2"/>
  <c r="P31" i="2" s="1"/>
  <c r="N21" i="2"/>
  <c r="P21" i="2" s="1"/>
  <c r="N12" i="2"/>
  <c r="P12" i="2" s="1"/>
  <c r="N26" i="2"/>
  <c r="P26" i="2" s="1"/>
  <c r="N16" i="2"/>
  <c r="P16" i="2" s="1"/>
  <c r="N24" i="2"/>
  <c r="P24" i="2" s="1"/>
  <c r="N20" i="2"/>
  <c r="P20" i="2" s="1"/>
  <c r="N11" i="2"/>
  <c r="P11" i="2" s="1"/>
  <c r="N17" i="2"/>
  <c r="P17" i="2" s="1"/>
  <c r="N14" i="2"/>
  <c r="P14" i="2" s="1"/>
  <c r="N30" i="2"/>
  <c r="P30" i="2" s="1"/>
  <c r="N19" i="2"/>
  <c r="P19" i="2" s="1"/>
  <c r="N10" i="2"/>
  <c r="P10" i="2" s="1"/>
  <c r="N29" i="2"/>
  <c r="P29" i="2" s="1"/>
  <c r="N9" i="2"/>
  <c r="P9" i="2" s="1"/>
  <c r="N28" i="2"/>
  <c r="P28" i="2" s="1"/>
  <c r="N18" i="2"/>
  <c r="P18" i="2" s="1"/>
  <c r="N8" i="2"/>
  <c r="P8" i="2" s="1"/>
  <c r="N27" i="2"/>
  <c r="P27" i="2" s="1"/>
  <c r="M12" i="2"/>
  <c r="M29" i="2"/>
  <c r="M23" i="2"/>
  <c r="M17" i="2"/>
  <c r="M11" i="2"/>
  <c r="M24" i="2"/>
  <c r="M28" i="2"/>
  <c r="M22" i="2"/>
  <c r="M16" i="2"/>
  <c r="M10" i="2"/>
  <c r="M30" i="2"/>
  <c r="M27" i="2"/>
  <c r="M21" i="2"/>
  <c r="M15" i="2"/>
  <c r="M9" i="2"/>
  <c r="M32" i="2"/>
  <c r="M26" i="2"/>
  <c r="M20" i="2"/>
  <c r="M14" i="2"/>
  <c r="P38" i="2"/>
  <c r="G7" i="1" l="1"/>
  <c r="G6" i="1"/>
  <c r="G5" i="1"/>
  <c r="G8" i="1" l="1"/>
  <c r="G9" i="1" l="1"/>
  <c r="G10" i="1" l="1"/>
  <c r="G11" i="1" l="1"/>
  <c r="G12" i="1" l="1"/>
  <c r="G13" i="1" l="1"/>
  <c r="G14" i="1" l="1"/>
  <c r="G15" i="1" l="1"/>
  <c r="G16" i="1" l="1"/>
  <c r="G17" i="1" l="1"/>
  <c r="G18" i="1" l="1"/>
  <c r="G19" i="1" l="1"/>
  <c r="G20" i="1" l="1"/>
  <c r="G21" i="1" l="1"/>
  <c r="G22" i="1" l="1"/>
  <c r="G23" i="1" l="1"/>
  <c r="G24" i="1" l="1"/>
  <c r="G25" i="1" l="1"/>
  <c r="G26" i="1" l="1"/>
  <c r="G27" i="1" l="1"/>
  <c r="G28" i="1" l="1"/>
  <c r="G29" i="1" l="1"/>
  <c r="G30" i="1" l="1"/>
  <c r="G31" i="1" l="1"/>
  <c r="G32" i="1" l="1"/>
  <c r="G33" i="1" l="1"/>
  <c r="G34" i="1" l="1"/>
  <c r="P55" i="2" l="1"/>
  <c r="P59" i="2"/>
  <c r="P46" i="2"/>
  <c r="P51" i="2"/>
  <c r="P50" i="2"/>
  <c r="P64" i="2"/>
  <c r="P41" i="2"/>
  <c r="P65" i="2"/>
  <c r="P53" i="2"/>
  <c r="P43" i="2"/>
  <c r="P56" i="2"/>
  <c r="P42" i="2"/>
  <c r="P61" i="2"/>
  <c r="P62" i="2"/>
  <c r="P63" i="2"/>
  <c r="P54" i="2"/>
  <c r="P44" i="2"/>
  <c r="P47" i="2"/>
  <c r="P58" i="2"/>
  <c r="P57" i="2"/>
  <c r="P40" i="2"/>
  <c r="P52" i="2"/>
  <c r="P48" i="2"/>
  <c r="P60" i="2"/>
  <c r="P49" i="2"/>
  <c r="P45" i="2"/>
</calcChain>
</file>

<file path=xl/sharedStrings.xml><?xml version="1.0" encoding="utf-8"?>
<sst xmlns="http://schemas.openxmlformats.org/spreadsheetml/2006/main" count="371" uniqueCount="223">
  <si>
    <t>Interval</t>
  </si>
  <si>
    <t>% of Headways</t>
  </si>
  <si>
    <t>Cummulative %</t>
  </si>
  <si>
    <t>Vissim Distribution</t>
  </si>
  <si>
    <t>Average Headway</t>
  </si>
  <si>
    <t>Headway</t>
  </si>
  <si>
    <t>%</t>
  </si>
  <si>
    <t>Time (s)</t>
  </si>
  <si>
    <t>Distance (ft)</t>
  </si>
  <si>
    <t>Mean</t>
  </si>
  <si>
    <t>Median</t>
  </si>
  <si>
    <t>Mode</t>
  </si>
  <si>
    <t>Q1</t>
  </si>
  <si>
    <t>Q3</t>
  </si>
  <si>
    <t>Standard Deviation</t>
  </si>
  <si>
    <t>+1 SD</t>
  </si>
  <si>
    <t>-1 SD</t>
  </si>
  <si>
    <t>Default Value</t>
  </si>
  <si>
    <t>0.9s</t>
  </si>
  <si>
    <t>Recommended Range</t>
  </si>
  <si>
    <t>0.7s - 1.6s</t>
  </si>
  <si>
    <t>Vissim W99: cc1 - Time Headway</t>
  </si>
  <si>
    <t>Software Default Values</t>
  </si>
  <si>
    <t>Vissim – Wiedemann 74</t>
  </si>
  <si>
    <t>Average (ft.)</t>
  </si>
  <si>
    <t>0.98*</t>
  </si>
  <si>
    <t>Minimum (ft.)</t>
  </si>
  <si>
    <t>Maximum (ft.)</t>
  </si>
  <si>
    <t>Recommended Values - Urban</t>
  </si>
  <si>
    <t>3 Distributions</t>
  </si>
  <si>
    <t>Dist. 1 (35%)</t>
  </si>
  <si>
    <t>Dist. 2 (40%)</t>
  </si>
  <si>
    <t>Dist. 3 (25%)</t>
  </si>
  <si>
    <t>Recommended Values – Rural</t>
  </si>
  <si>
    <t>*Standard Deviation is a fixed value in Vissim for standstill distance</t>
  </si>
  <si>
    <t>URBAN</t>
  </si>
  <si>
    <t>Dist 1</t>
  </si>
  <si>
    <t>Dist 2</t>
  </si>
  <si>
    <t>Dist 3</t>
  </si>
  <si>
    <t>Combined Dist</t>
  </si>
  <si>
    <t>Avg</t>
  </si>
  <si>
    <t>SD</t>
  </si>
  <si>
    <t>RURAL</t>
  </si>
  <si>
    <t>TransModeler</t>
  </si>
  <si>
    <t>Passenger Veh</t>
  </si>
  <si>
    <t>Heavy Veh</t>
  </si>
  <si>
    <t>-</t>
  </si>
  <si>
    <t>Default Values</t>
  </si>
  <si>
    <t>Recommended Values</t>
  </si>
  <si>
    <t>% of Vehicles</t>
  </si>
  <si>
    <t>Alpha</t>
  </si>
  <si>
    <t>Beta</t>
  </si>
  <si>
    <t>Normal Acceleration</t>
  </si>
  <si>
    <t>Kentucky Recommended Speed Profiles – Deviations from Speed Limit (TransModeler)*</t>
  </si>
  <si>
    <t>Speed Limit | Road Type</t>
  </si>
  <si>
    <t>Percent of Drivers</t>
  </si>
  <si>
    <t>25mph | Arterial</t>
  </si>
  <si>
    <t>Urban</t>
  </si>
  <si>
    <t>Rural</t>
  </si>
  <si>
    <t>35mph | Arterial</t>
  </si>
  <si>
    <t>40mph | Arterial</t>
  </si>
  <si>
    <t>45mph | Arterial</t>
  </si>
  <si>
    <t>55mph | Arterial</t>
  </si>
  <si>
    <t>65mph | Arterial</t>
  </si>
  <si>
    <t>55mph | Freeway</t>
  </si>
  <si>
    <t>65mph | Freeway</t>
  </si>
  <si>
    <t>70mph | Freeway</t>
  </si>
  <si>
    <t>Trailer Trucks</t>
  </si>
  <si>
    <t>Car</t>
  </si>
  <si>
    <t>HGV</t>
  </si>
  <si>
    <t>Vissim</t>
  </si>
  <si>
    <t>Transmodeler</t>
  </si>
  <si>
    <t>Initial %</t>
  </si>
  <si>
    <t>Description</t>
  </si>
  <si>
    <t>Revised %</t>
  </si>
  <si>
    <t>1001: Car - Honda Accord</t>
  </si>
  <si>
    <t>Buses</t>
  </si>
  <si>
    <t>1002: Car - Nissan Altima</t>
  </si>
  <si>
    <t>Motorcycles</t>
  </si>
  <si>
    <t>1003: Car - Nissan Quest</t>
  </si>
  <si>
    <t>Passenger Cars - High Performance</t>
  </si>
  <si>
    <t>1004: Car - Plymouth Voyager</t>
  </si>
  <si>
    <t>Passenger Cars - Middle Performance</t>
  </si>
  <si>
    <t>1005: Car - Toyota Avensis</t>
  </si>
  <si>
    <t>Passenger Cars - Low Performance</t>
  </si>
  <si>
    <t>1006: SUV - Ford Explorer</t>
  </si>
  <si>
    <t>Pickups/SUVs</t>
  </si>
  <si>
    <t>1007: SUV - GMC Yukon</t>
  </si>
  <si>
    <t>8: SUV - Jeep Grand Cherokee</t>
  </si>
  <si>
    <t>12: LtTruck - Ford F150</t>
  </si>
  <si>
    <t>11: LtTruck - Chevrolet Silverado</t>
  </si>
  <si>
    <t>1021: HGV - US AASHTO WB-40</t>
  </si>
  <si>
    <t>Single Unit Trucks</t>
  </si>
  <si>
    <t>22: HGV - US AASHTO WB-50</t>
  </si>
  <si>
    <t>23: HGV - US AASHTO WB-65</t>
  </si>
  <si>
    <t>24: HGV - US AASHTO WB-67</t>
  </si>
  <si>
    <t>25: HGV - Flatbed</t>
  </si>
  <si>
    <t>26: HGV - EU 04</t>
  </si>
  <si>
    <t>Time Headway</t>
  </si>
  <si>
    <t>Standstill Distance</t>
  </si>
  <si>
    <t>Acceleration</t>
  </si>
  <si>
    <t>Vehicle Speed Ranges</t>
  </si>
  <si>
    <t>Vehicle Classification</t>
  </si>
  <si>
    <t>ü</t>
  </si>
  <si>
    <t>û</t>
  </si>
  <si>
    <t>Max Acceleration</t>
  </si>
  <si>
    <t>MPR</t>
  </si>
  <si>
    <t>&lt;10</t>
  </si>
  <si>
    <t>10-20</t>
  </si>
  <si>
    <t>20-30</t>
  </si>
  <si>
    <t>30-40</t>
  </si>
  <si>
    <t>40-50</t>
  </si>
  <si>
    <t>&gt;50</t>
  </si>
  <si>
    <t>SU</t>
  </si>
  <si>
    <t>Semi</t>
  </si>
  <si>
    <t>35/25 Ratio</t>
  </si>
  <si>
    <t>35/30 Ratio</t>
  </si>
  <si>
    <t>Normal Acceleration [Proposed Modifications]</t>
  </si>
  <si>
    <t>25mph - Arterial</t>
  </si>
  <si>
    <t>35mph - Arterial</t>
  </si>
  <si>
    <t>40mph - Arterial</t>
  </si>
  <si>
    <t>45mph - Arterial</t>
  </si>
  <si>
    <t>55mph - Arterial</t>
  </si>
  <si>
    <t>65mph - Arterial</t>
  </si>
  <si>
    <t>55mph - Freeway</t>
  </si>
  <si>
    <t>65mph - Freeway</t>
  </si>
  <si>
    <t>70mph - Freeway</t>
  </si>
  <si>
    <t>Kentucky Recommended Speed Profiles – Absolute Speeds (Vissim)</t>
  </si>
  <si>
    <t>Percentile</t>
  </si>
  <si>
    <t>Acceleration from Standstill (cc8)</t>
  </si>
  <si>
    <r>
      <t>11.98 ft./s</t>
    </r>
    <r>
      <rPr>
        <vertAlign val="superscript"/>
        <sz val="10"/>
        <color theme="1"/>
        <rFont val="Calibri"/>
        <family val="2"/>
      </rPr>
      <t>2</t>
    </r>
  </si>
  <si>
    <r>
      <t>9.2 ft./s</t>
    </r>
    <r>
      <rPr>
        <b/>
        <vertAlign val="superscript"/>
        <sz val="10"/>
        <color theme="1"/>
        <rFont val="Calibri"/>
        <family val="2"/>
      </rPr>
      <t>2</t>
    </r>
  </si>
  <si>
    <t>Acceleration from 50mph (cc9)</t>
  </si>
  <si>
    <r>
      <t>4.92 ft./s</t>
    </r>
    <r>
      <rPr>
        <vertAlign val="superscript"/>
        <sz val="10"/>
        <color theme="1"/>
        <rFont val="Calibri"/>
        <family val="2"/>
      </rPr>
      <t>2</t>
    </r>
  </si>
  <si>
    <r>
      <t>4.5 ft./s</t>
    </r>
    <r>
      <rPr>
        <b/>
        <vertAlign val="superscript"/>
        <sz val="10"/>
        <color theme="1"/>
        <rFont val="Calibri"/>
        <family val="2"/>
      </rPr>
      <t>2</t>
    </r>
  </si>
  <si>
    <t>Vissim Lane Change Deceleration Defaults</t>
  </si>
  <si>
    <t>W74</t>
  </si>
  <si>
    <t>W99 </t>
  </si>
  <si>
    <t>Own</t>
  </si>
  <si>
    <t>Trailing</t>
  </si>
  <si>
    <r>
      <t>Max Deceleration (</t>
    </r>
    <r>
      <rPr>
        <i/>
        <sz val="10"/>
        <color rgb="FF000000"/>
        <rFont val="Calibri"/>
        <family val="2"/>
      </rPr>
      <t>ft./s</t>
    </r>
    <r>
      <rPr>
        <i/>
        <vertAlign val="superscript"/>
        <sz val="10"/>
        <color rgb="FF000000"/>
        <rFont val="Calibri"/>
        <family val="2"/>
      </rPr>
      <t>2</t>
    </r>
    <r>
      <rPr>
        <i/>
        <sz val="10"/>
        <color rgb="FF000000"/>
        <rFont val="Calibri"/>
        <family val="2"/>
      </rPr>
      <t>)</t>
    </r>
  </si>
  <si>
    <r>
      <t>Accepted Deceleration (</t>
    </r>
    <r>
      <rPr>
        <i/>
        <sz val="10"/>
        <color rgb="FF000000"/>
        <rFont val="Calibri"/>
        <family val="2"/>
      </rPr>
      <t>ft./s</t>
    </r>
    <r>
      <rPr>
        <i/>
        <vertAlign val="superscript"/>
        <sz val="10"/>
        <color rgb="FF000000"/>
        <rFont val="Calibri"/>
        <family val="2"/>
      </rPr>
      <t>2</t>
    </r>
    <r>
      <rPr>
        <i/>
        <sz val="10"/>
        <color rgb="FF000000"/>
        <rFont val="Calibri"/>
        <family val="2"/>
      </rPr>
      <t>)</t>
    </r>
  </si>
  <si>
    <r>
      <t>Max Deceleration for Cooperative Braking (</t>
    </r>
    <r>
      <rPr>
        <i/>
        <sz val="10"/>
        <color rgb="FF000000"/>
        <rFont val="Calibri"/>
        <family val="2"/>
      </rPr>
      <t>ft./s</t>
    </r>
    <r>
      <rPr>
        <i/>
        <vertAlign val="superscript"/>
        <sz val="10"/>
        <color rgb="FF000000"/>
        <rFont val="Calibri"/>
        <family val="2"/>
      </rPr>
      <t>2</t>
    </r>
    <r>
      <rPr>
        <i/>
        <sz val="10"/>
        <color rgb="FF000000"/>
        <rFont val="Calibri"/>
        <family val="2"/>
      </rPr>
      <t>)</t>
    </r>
  </si>
  <si>
    <r>
      <t xml:space="preserve">Recommended Values </t>
    </r>
    <r>
      <rPr>
        <b/>
        <i/>
        <sz val="10.5"/>
        <color rgb="FF002060"/>
        <rFont val="Calibri"/>
        <family val="2"/>
      </rPr>
      <t>(Accepted Ranges)</t>
    </r>
  </si>
  <si>
    <t>W99</t>
  </si>
  <si>
    <t>(-11.30 to -14.03)</t>
  </si>
  <si>
    <t>(-8.48 to -10.52)</t>
  </si>
  <si>
    <t>(-11.95 to -15.00)</t>
  </si>
  <si>
    <t>(-8.96 to -11.25)</t>
  </si>
  <si>
    <t>(-2.95 to -4.31)</t>
  </si>
  <si>
    <t>(-2.86 to -4.19)</t>
  </si>
  <si>
    <t>(-1.43 to -2.10)</t>
  </si>
  <si>
    <t>(-7.52 to -9.65)</t>
  </si>
  <si>
    <t>(-7.57 to -10.04)</t>
  </si>
  <si>
    <r>
      <t>All deceleration values are in ft./s</t>
    </r>
    <r>
      <rPr>
        <i/>
        <vertAlign val="superscript"/>
        <sz val="10"/>
        <color rgb="FF000000"/>
        <rFont val="Calibri"/>
        <family val="2"/>
      </rPr>
      <t>2</t>
    </r>
  </si>
  <si>
    <t>Percentage of Drivers</t>
  </si>
  <si>
    <t>TransModeler Defaults</t>
  </si>
  <si>
    <t>Vissim Defaults</t>
  </si>
  <si>
    <t>Streets</t>
  </si>
  <si>
    <t>Freeways</t>
  </si>
  <si>
    <t>800’</t>
  </si>
  <si>
    <t>1000’</t>
  </si>
  <si>
    <t>656.6’</t>
  </si>
  <si>
    <t>850’</t>
  </si>
  <si>
    <t>1100’</t>
  </si>
  <si>
    <t>900’</t>
  </si>
  <si>
    <t>1200’</t>
  </si>
  <si>
    <t>950’</t>
  </si>
  <si>
    <t>1300’</t>
  </si>
  <si>
    <t>1500’</t>
  </si>
  <si>
    <t>1050’</t>
  </si>
  <si>
    <t>1750’</t>
  </si>
  <si>
    <t>2000’</t>
  </si>
  <si>
    <t>1150’</t>
  </si>
  <si>
    <t>2250’</t>
  </si>
  <si>
    <t>2500’</t>
  </si>
  <si>
    <t>1250’</t>
  </si>
  <si>
    <t>2750’</t>
  </si>
  <si>
    <t>3000’</t>
  </si>
  <si>
    <t>1350’</t>
  </si>
  <si>
    <t>3250’</t>
  </si>
  <si>
    <t>1400’</t>
  </si>
  <si>
    <t>3500’</t>
  </si>
  <si>
    <t>1450’</t>
  </si>
  <si>
    <t>3750’</t>
  </si>
  <si>
    <t>4000’</t>
  </si>
  <si>
    <t>Project Area Roadway Type</t>
  </si>
  <si>
    <t>Interstate</t>
  </si>
  <si>
    <t>KY Route</t>
  </si>
  <si>
    <t>US Hwy</t>
  </si>
  <si>
    <t>TT</t>
  </si>
  <si>
    <t>Truck Percentage Lookup</t>
  </si>
  <si>
    <t>Sum Check</t>
  </si>
  <si>
    <t>Passenger Cars</t>
  </si>
  <si>
    <t>Heavy Vehicles</t>
  </si>
  <si>
    <t>Midpoint Low</t>
  </si>
  <si>
    <t>Midpoint High</t>
  </si>
  <si>
    <t>Weight to Power Ratio</t>
  </si>
  <si>
    <t>Proposed Cumulative Distribution Function (CDF)</t>
  </si>
  <si>
    <t>Proposed Percentile Distribution Function (PDF)</t>
  </si>
  <si>
    <t>Default</t>
  </si>
  <si>
    <t>Recommended</t>
  </si>
  <si>
    <t>2.81- 1.81</t>
  </si>
  <si>
    <t>Modified General Motors Driving Behavior Parameters</t>
  </si>
  <si>
    <t>Alpha +</t>
  </si>
  <si>
    <t>Beta +</t>
  </si>
  <si>
    <t>Gamma +</t>
  </si>
  <si>
    <t>Theta +</t>
  </si>
  <si>
    <t>Alpha -</t>
  </si>
  <si>
    <t>Gamma -</t>
  </si>
  <si>
    <t>Theta -</t>
  </si>
  <si>
    <t>Beta -</t>
  </si>
  <si>
    <t>*Parameters without recommended change from software defaults do not have worksheets containing findings information</t>
  </si>
  <si>
    <t>Minimum Headway*</t>
  </si>
  <si>
    <t>Deceleration*</t>
  </si>
  <si>
    <t>Lane Change Distance*</t>
  </si>
  <si>
    <t>Truck Weight: Power*</t>
  </si>
  <si>
    <t>Default and Proposed Weight-to-Power Ratios as compared with TransModeler and other research studies.</t>
  </si>
  <si>
    <t>Probability Distribution Functions</t>
  </si>
  <si>
    <t>Cumulative Distribution Functions</t>
  </si>
  <si>
    <t>Default and Proposed Heavy Vehicle Weight and Power Distributions</t>
  </si>
  <si>
    <t>Default and Proposed Heavy Vehicle Weight-to-Power Probability Distribution Function</t>
  </si>
  <si>
    <t>INPUT↓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</si>
</sst>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0.000"/>
  </numFmts>
  <fonts count="52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3F3F76"/>
      <name val="Calibri"/>
      <family val="2"/>
    </font>
    <font>
      <i/>
      <sz val="11"/>
      <color rgb="FF7F7F7F"/>
      <name val="Calibri"/>
      <family val="2"/>
    </font>
    <font>
      <i/>
      <sz val="10"/>
      <color theme="6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1"/>
      <name val="Times New Roman"/>
      <family val="1"/>
    </font>
    <font>
      <b/>
      <sz val="10.5"/>
      <color rgb="FF002060"/>
      <name val="Calibri"/>
      <family val="2"/>
    </font>
    <font>
      <sz val="10"/>
      <color theme="1"/>
      <name val="Calibri"/>
      <family val="2"/>
    </font>
    <font>
      <b/>
      <sz val="10"/>
      <color rgb="FFFFFFFF"/>
      <name val="Calibri"/>
      <family val="2"/>
    </font>
    <font>
      <sz val="10"/>
      <color rgb="FF000000"/>
      <name val="Calibri"/>
      <family val="2"/>
    </font>
    <font>
      <sz val="9.5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0"/>
      <color rgb="FF3F3F76"/>
      <name val="Calibri"/>
      <family val="2"/>
      <scheme val="minor"/>
    </font>
    <font>
      <i/>
      <sz val="9"/>
      <color rgb="FF7F7F7F"/>
      <name val="Calibri"/>
      <family val="2"/>
      <scheme val="minor"/>
    </font>
    <font>
      <b/>
      <sz val="11"/>
      <color rgb="FFFFFFFF"/>
      <name val="Calibri"/>
      <family val="2"/>
    </font>
    <font>
      <sz val="9"/>
      <color theme="1"/>
      <name val="Calibri"/>
      <family val="2"/>
    </font>
    <font>
      <sz val="9"/>
      <color rgb="FF000000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1"/>
      <color indexed="23"/>
      <name val="Calibri"/>
      <family val="2"/>
    </font>
    <font>
      <b/>
      <sz val="12"/>
      <color theme="0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sz val="11"/>
      <color theme="1"/>
      <name val="Wingdings"/>
      <charset val="2"/>
    </font>
    <font>
      <b/>
      <sz val="11"/>
      <color rgb="FF00B050"/>
      <name val="Wingdings"/>
      <charset val="2"/>
    </font>
    <font>
      <b/>
      <sz val="11"/>
      <color rgb="FFC00000"/>
      <name val="Wingdings"/>
      <charset val="2"/>
    </font>
    <font>
      <i/>
      <sz val="9"/>
      <color theme="0" tint="-0.34998626667073579"/>
      <name val="Calibri"/>
      <family val="2"/>
    </font>
    <font>
      <i/>
      <sz val="10"/>
      <color rgb="FF7F7F7F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</font>
    <font>
      <b/>
      <sz val="10"/>
      <color theme="1"/>
      <name val="Calibri"/>
      <family val="2"/>
    </font>
    <font>
      <b/>
      <vertAlign val="superscript"/>
      <sz val="10"/>
      <color theme="1"/>
      <name val="Calibri"/>
      <family val="2"/>
    </font>
    <font>
      <b/>
      <sz val="10"/>
      <color rgb="FF000000"/>
      <name val="Calibri"/>
      <family val="2"/>
    </font>
    <font>
      <i/>
      <sz val="10"/>
      <color rgb="FF000000"/>
      <name val="Calibri"/>
      <family val="2"/>
    </font>
    <font>
      <i/>
      <vertAlign val="superscript"/>
      <sz val="10"/>
      <color rgb="FF000000"/>
      <name val="Calibri"/>
      <family val="2"/>
    </font>
    <font>
      <b/>
      <i/>
      <sz val="10.5"/>
      <color rgb="FF002060"/>
      <name val="Calibri"/>
      <family val="2"/>
    </font>
    <font>
      <sz val="10"/>
      <color rgb="FFFFFFFF"/>
      <name val="Calibri"/>
      <family val="2"/>
    </font>
    <font>
      <i/>
      <sz val="10"/>
      <color indexed="23"/>
      <name val="Calibri"/>
      <family val="2"/>
    </font>
    <font>
      <b/>
      <sz val="11"/>
      <color theme="0"/>
      <name val="Calibri"/>
      <family val="2"/>
    </font>
    <font>
      <sz val="9"/>
      <name val="Calibri"/>
      <family val="2"/>
    </font>
    <font>
      <sz val="11"/>
      <color indexed="23"/>
      <name val="Calibri"/>
      <family val="2"/>
    </font>
    <font>
      <i/>
      <sz val="9"/>
      <color indexed="23"/>
      <name val="Calibri"/>
      <family val="2"/>
    </font>
    <font>
      <sz val="9"/>
      <color theme="0"/>
      <name val="Calibri"/>
      <family val="2"/>
    </font>
    <font>
      <i/>
      <sz val="7"/>
      <color indexed="23"/>
      <name val="Calibri"/>
      <family val="2"/>
    </font>
    <font>
      <i/>
      <sz val="10"/>
      <color rgb="FF7F7F7F"/>
      <name val="Calibri"/>
      <family val="2"/>
    </font>
    <font>
      <b/>
      <sz val="11"/>
      <color theme="1"/>
      <name val="Calibri"/>
      <family val="2"/>
    </font>
    <font>
      <i/>
      <sz val="9"/>
      <color rgb="FF7F7F7F"/>
      <name val="Calibri"/>
      <family val="2"/>
    </font>
    <font>
      <b/>
      <sz val="12"/>
      <color theme="1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767171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5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tted">
        <color rgb="FF5B9BD5"/>
      </right>
      <top/>
      <bottom style="medium">
        <color indexed="64"/>
      </bottom>
      <diagonal/>
    </border>
    <border>
      <left style="medium">
        <color indexed="64"/>
      </left>
      <right style="dotted">
        <color rgb="FF5B9BD5"/>
      </right>
      <top/>
      <bottom style="double">
        <color indexed="64"/>
      </bottom>
      <diagonal/>
    </border>
    <border>
      <left/>
      <right style="dotted">
        <color rgb="FF5B9BD5"/>
      </right>
      <top style="medium">
        <color indexed="64"/>
      </top>
      <bottom/>
      <diagonal/>
    </border>
    <border>
      <left/>
      <right style="dotted">
        <color rgb="FF5B9BD5"/>
      </right>
      <top/>
      <bottom style="double">
        <color indexed="64"/>
      </bottom>
      <diagonal/>
    </border>
    <border>
      <left style="medium">
        <color indexed="64"/>
      </left>
      <right style="dotted">
        <color rgb="FF5B9BD5"/>
      </right>
      <top/>
      <bottom style="medium">
        <color indexed="64"/>
      </bottom>
      <diagonal/>
    </border>
    <border>
      <left/>
      <right/>
      <top/>
      <bottom style="dotted">
        <color rgb="FF5B9BD5"/>
      </bottom>
      <diagonal/>
    </border>
    <border>
      <left/>
      <right style="dotted">
        <color rgb="FF5B9BD5"/>
      </right>
      <top/>
      <bottom style="dotted">
        <color rgb="FF5B9BD5"/>
      </bottom>
      <diagonal/>
    </border>
    <border>
      <left style="dotted">
        <color rgb="FF5B9BD5"/>
      </left>
      <right/>
      <top style="dotted">
        <color rgb="FF5B9BD5"/>
      </top>
      <bottom style="medium">
        <color indexed="64"/>
      </bottom>
      <diagonal/>
    </border>
    <border>
      <left/>
      <right style="dotted">
        <color rgb="FF5B9BD5"/>
      </right>
      <top style="dotted">
        <color rgb="FF5B9BD5"/>
      </top>
      <bottom style="medium">
        <color indexed="64"/>
      </bottom>
      <diagonal/>
    </border>
    <border>
      <left style="medium">
        <color indexed="64"/>
      </left>
      <right style="dotted">
        <color rgb="FF5B9BD5"/>
      </right>
      <top style="medium">
        <color indexed="64"/>
      </top>
      <bottom/>
      <diagonal/>
    </border>
    <border>
      <left style="dotted">
        <color rgb="FF5B9BD5"/>
      </left>
      <right/>
      <top style="medium">
        <color indexed="64"/>
      </top>
      <bottom/>
      <diagonal/>
    </border>
    <border>
      <left style="dotted">
        <color rgb="FF5B9BD5"/>
      </left>
      <right style="medium">
        <color indexed="64"/>
      </right>
      <top style="medium">
        <color indexed="64"/>
      </top>
      <bottom/>
      <diagonal/>
    </border>
    <border>
      <left style="dotted">
        <color rgb="FF5B9BD5"/>
      </left>
      <right style="medium">
        <color indexed="64"/>
      </right>
      <top/>
      <bottom style="double">
        <color rgb="FF000000"/>
      </bottom>
      <diagonal/>
    </border>
    <border>
      <left style="dotted">
        <color rgb="FF5B9BD5"/>
      </left>
      <right style="medium">
        <color indexed="64"/>
      </right>
      <top style="double">
        <color rgb="FF000000"/>
      </top>
      <bottom/>
      <diagonal/>
    </border>
    <border>
      <left style="dotted">
        <color rgb="FF5B9BD5"/>
      </left>
      <right style="medium">
        <color indexed="64"/>
      </right>
      <top/>
      <bottom/>
      <diagonal/>
    </border>
    <border>
      <left style="dotted">
        <color rgb="FF5B9BD5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0" borderId="0" applyNumberFormat="0" applyFill="0" applyBorder="0" applyAlignment="0" applyProtection="0"/>
    <xf numFmtId="0" fontId="19" fillId="0" borderId="0" applyAlignment="0"/>
    <xf numFmtId="9" fontId="19" fillId="0" borderId="0" applyAlignment="0"/>
    <xf numFmtId="0" fontId="22" fillId="0" borderId="0" applyAlignment="0"/>
  </cellStyleXfs>
  <cellXfs count="266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/>
    <xf numFmtId="0" fontId="0" fillId="3" borderId="0" xfId="0" applyFill="1"/>
    <xf numFmtId="164" fontId="5" fillId="0" borderId="0" xfId="1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4" borderId="3" xfId="0" applyNumberFormat="1" applyFont="1" applyFill="1" applyBorder="1"/>
    <xf numFmtId="165" fontId="5" fillId="4" borderId="4" xfId="0" applyNumberFormat="1" applyFont="1" applyFill="1" applyBorder="1" applyAlignment="1">
      <alignment horizontal="center"/>
    </xf>
    <xf numFmtId="165" fontId="5" fillId="0" borderId="0" xfId="0" applyNumberFormat="1" applyFont="1"/>
    <xf numFmtId="0" fontId="0" fillId="5" borderId="5" xfId="0" applyFill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165" fontId="5" fillId="6" borderId="6" xfId="0" applyNumberFormat="1" applyFont="1" applyFill="1" applyBorder="1"/>
    <xf numFmtId="165" fontId="5" fillId="0" borderId="7" xfId="0" applyNumberFormat="1" applyFont="1" applyBorder="1" applyAlignment="1">
      <alignment horizontal="center"/>
    </xf>
    <xf numFmtId="2" fontId="0" fillId="5" borderId="0" xfId="0" applyNumberFormat="1" applyFill="1" applyAlignment="1">
      <alignment horizontal="center"/>
    </xf>
    <xf numFmtId="9" fontId="0" fillId="5" borderId="0" xfId="1" applyFont="1" applyFill="1" applyAlignment="1">
      <alignment horizontal="center"/>
    </xf>
    <xf numFmtId="165" fontId="5" fillId="6" borderId="8" xfId="0" applyNumberFormat="1" applyFont="1" applyFill="1" applyBorder="1"/>
    <xf numFmtId="165" fontId="5" fillId="0" borderId="9" xfId="0" applyNumberFormat="1" applyFont="1" applyBorder="1" applyAlignment="1">
      <alignment horizontal="center"/>
    </xf>
    <xf numFmtId="0" fontId="5" fillId="6" borderId="3" xfId="0" applyFont="1" applyFill="1" applyBorder="1"/>
    <xf numFmtId="165" fontId="5" fillId="0" borderId="4" xfId="0" applyNumberFormat="1" applyFont="1" applyBorder="1" applyAlignment="1">
      <alignment horizontal="center"/>
    </xf>
    <xf numFmtId="2" fontId="0" fillId="0" borderId="0" xfId="0" applyNumberFormat="1"/>
    <xf numFmtId="2" fontId="6" fillId="0" borderId="0" xfId="0" applyNumberFormat="1" applyFont="1"/>
    <xf numFmtId="0" fontId="5" fillId="6" borderId="6" xfId="0" applyFont="1" applyFill="1" applyBorder="1"/>
    <xf numFmtId="2" fontId="5" fillId="0" borderId="7" xfId="0" applyNumberFormat="1" applyFont="1" applyBorder="1" applyAlignment="1">
      <alignment horizontal="center"/>
    </xf>
    <xf numFmtId="2" fontId="0" fillId="7" borderId="0" xfId="0" applyNumberFormat="1" applyFill="1"/>
    <xf numFmtId="0" fontId="5" fillId="6" borderId="8" xfId="0" applyFont="1" applyFill="1" applyBorder="1"/>
    <xf numFmtId="2" fontId="5" fillId="0" borderId="9" xfId="0" applyNumberFormat="1" applyFont="1" applyBorder="1" applyAlignment="1">
      <alignment horizontal="center"/>
    </xf>
    <xf numFmtId="0" fontId="5" fillId="4" borderId="0" xfId="0" applyFont="1" applyFill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9" borderId="10" xfId="0" applyFill="1" applyBorder="1"/>
    <xf numFmtId="0" fontId="0" fillId="0" borderId="10" xfId="0" applyBorder="1" applyAlignment="1">
      <alignment horizontal="center"/>
    </xf>
    <xf numFmtId="0" fontId="7" fillId="0" borderId="0" xfId="0" applyFont="1" applyAlignment="1">
      <alignment vertical="center" wrapText="1"/>
    </xf>
    <xf numFmtId="0" fontId="11" fillId="11" borderId="12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2" fillId="13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0" fillId="15" borderId="19" xfId="0" applyFill="1" applyBorder="1"/>
    <xf numFmtId="0" fontId="5" fillId="15" borderId="20" xfId="0" applyFont="1" applyFill="1" applyBorder="1"/>
    <xf numFmtId="0" fontId="5" fillId="16" borderId="20" xfId="0" applyFont="1" applyFill="1" applyBorder="1"/>
    <xf numFmtId="0" fontId="5" fillId="17" borderId="20" xfId="0" applyFont="1" applyFill="1" applyBorder="1"/>
    <xf numFmtId="0" fontId="5" fillId="18" borderId="20" xfId="0" applyFont="1" applyFill="1" applyBorder="1"/>
    <xf numFmtId="0" fontId="5" fillId="0" borderId="20" xfId="0" applyFont="1" applyBorder="1"/>
    <xf numFmtId="0" fontId="5" fillId="19" borderId="21" xfId="0" applyFont="1" applyFill="1" applyBorder="1" applyAlignment="1">
      <alignment wrapText="1"/>
    </xf>
    <xf numFmtId="0" fontId="0" fillId="15" borderId="22" xfId="0" applyFill="1" applyBorder="1"/>
    <xf numFmtId="0" fontId="5" fillId="15" borderId="0" xfId="0" applyFont="1" applyFill="1"/>
    <xf numFmtId="164" fontId="14" fillId="2" borderId="1" xfId="2" applyNumberFormat="1" applyFont="1" applyAlignment="1">
      <alignment horizontal="center"/>
    </xf>
    <xf numFmtId="9" fontId="15" fillId="0" borderId="0" xfId="3" applyNumberFormat="1" applyFont="1" applyBorder="1"/>
    <xf numFmtId="0" fontId="5" fillId="0" borderId="23" xfId="0" applyFont="1" applyBorder="1"/>
    <xf numFmtId="0" fontId="5" fillId="15" borderId="0" xfId="0" applyFont="1" applyFill="1" applyAlignment="1">
      <alignment horizontal="center" vertical="center"/>
    </xf>
    <xf numFmtId="0" fontId="14" fillId="2" borderId="1" xfId="2" applyFont="1" applyAlignment="1">
      <alignment horizontal="center"/>
    </xf>
    <xf numFmtId="0" fontId="5" fillId="0" borderId="0" xfId="0" applyFont="1"/>
    <xf numFmtId="2" fontId="5" fillId="0" borderId="23" xfId="0" applyNumberFormat="1" applyFont="1" applyBorder="1"/>
    <xf numFmtId="0" fontId="5" fillId="15" borderId="2" xfId="0" applyFont="1" applyFill="1" applyBorder="1" applyAlignment="1">
      <alignment horizontal="center" vertical="center"/>
    </xf>
    <xf numFmtId="2" fontId="5" fillId="0" borderId="2" xfId="0" applyNumberFormat="1" applyFont="1" applyBorder="1"/>
    <xf numFmtId="0" fontId="5" fillId="0" borderId="24" xfId="0" applyFont="1" applyBorder="1"/>
    <xf numFmtId="0" fontId="5" fillId="15" borderId="0" xfId="0" applyFont="1" applyFill="1" applyAlignment="1">
      <alignment horizontal="center"/>
    </xf>
    <xf numFmtId="0" fontId="5" fillId="15" borderId="5" xfId="0" applyFont="1" applyFill="1" applyBorder="1" applyAlignment="1">
      <alignment horizontal="center"/>
    </xf>
    <xf numFmtId="0" fontId="5" fillId="0" borderId="5" xfId="0" applyFont="1" applyBorder="1"/>
    <xf numFmtId="0" fontId="11" fillId="13" borderId="9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11" fillId="20" borderId="12" xfId="0" applyFont="1" applyFill="1" applyBorder="1" applyAlignment="1">
      <alignment horizontal="center" vertical="center" wrapText="1"/>
    </xf>
    <xf numFmtId="0" fontId="11" fillId="20" borderId="9" xfId="0" applyFont="1" applyFill="1" applyBorder="1" applyAlignment="1">
      <alignment horizontal="center" vertical="center" wrapText="1"/>
    </xf>
    <xf numFmtId="9" fontId="9" fillId="0" borderId="12" xfId="0" applyNumberFormat="1" applyFont="1" applyBorder="1" applyAlignment="1">
      <alignment horizontal="center" vertical="center" wrapText="1"/>
    </xf>
    <xf numFmtId="9" fontId="9" fillId="0" borderId="9" xfId="0" applyNumberFormat="1" applyFont="1" applyBorder="1" applyAlignment="1">
      <alignment horizontal="center" vertical="center" wrapText="1"/>
    </xf>
    <xf numFmtId="0" fontId="20" fillId="0" borderId="0" xfId="4" applyFont="1" applyAlignment="1"/>
    <xf numFmtId="0" fontId="24" fillId="0" borderId="0" xfId="4" applyFont="1" applyAlignment="1"/>
    <xf numFmtId="0" fontId="24" fillId="14" borderId="5" xfId="4" applyFont="1" applyFill="1" applyBorder="1" applyAlignment="1"/>
    <xf numFmtId="0" fontId="20" fillId="14" borderId="5" xfId="4" applyFont="1" applyFill="1" applyBorder="1" applyAlignment="1"/>
    <xf numFmtId="166" fontId="22" fillId="0" borderId="0" xfId="6" applyNumberFormat="1" applyAlignment="1"/>
    <xf numFmtId="164" fontId="20" fillId="0" borderId="0" xfId="4" applyNumberFormat="1" applyFont="1" applyAlignment="1"/>
    <xf numFmtId="0" fontId="24" fillId="0" borderId="0" xfId="6" applyFont="1" applyAlignment="1"/>
    <xf numFmtId="0" fontId="25" fillId="0" borderId="0" xfId="4" applyFont="1" applyAlignment="1"/>
    <xf numFmtId="0" fontId="26" fillId="14" borderId="5" xfId="4" applyFont="1" applyFill="1" applyBorder="1" applyAlignment="1"/>
    <xf numFmtId="164" fontId="26" fillId="0" borderId="0" xfId="5" applyNumberFormat="1" applyFont="1" applyAlignment="1"/>
    <xf numFmtId="0" fontId="22" fillId="0" borderId="0" xfId="6" applyFont="1" applyAlignment="1"/>
    <xf numFmtId="0" fontId="26" fillId="0" borderId="0" xfId="4" applyFont="1" applyAlignment="1"/>
    <xf numFmtId="0" fontId="27" fillId="0" borderId="0" xfId="0" applyFont="1"/>
    <xf numFmtId="0" fontId="10" fillId="12" borderId="18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23" xfId="0" applyBorder="1"/>
    <xf numFmtId="0" fontId="30" fillId="0" borderId="0" xfId="0" applyFont="1" applyAlignment="1">
      <alignment vertical="center" wrapText="1"/>
    </xf>
    <xf numFmtId="0" fontId="0" fillId="0" borderId="0" xfId="0" applyBorder="1"/>
    <xf numFmtId="2" fontId="5" fillId="0" borderId="0" xfId="0" applyNumberFormat="1" applyFont="1"/>
    <xf numFmtId="2" fontId="5" fillId="0" borderId="5" xfId="0" applyNumberFormat="1" applyFont="1" applyBorder="1"/>
    <xf numFmtId="0" fontId="5" fillId="29" borderId="31" xfId="0" applyFont="1" applyFill="1" applyBorder="1"/>
    <xf numFmtId="0" fontId="5" fillId="29" borderId="32" xfId="0" applyFont="1" applyFill="1" applyBorder="1"/>
    <xf numFmtId="0" fontId="5" fillId="29" borderId="32" xfId="0" quotePrefix="1" applyFont="1" applyFill="1" applyBorder="1"/>
    <xf numFmtId="0" fontId="5" fillId="29" borderId="33" xfId="0" applyFont="1" applyFill="1" applyBorder="1"/>
    <xf numFmtId="0" fontId="3" fillId="0" borderId="0" xfId="3"/>
    <xf numFmtId="0" fontId="5" fillId="0" borderId="22" xfId="0" applyFont="1" applyBorder="1"/>
    <xf numFmtId="2" fontId="31" fillId="0" borderId="0" xfId="3" applyNumberFormat="1" applyFont="1"/>
    <xf numFmtId="0" fontId="5" fillId="30" borderId="0" xfId="0" applyFont="1" applyFill="1"/>
    <xf numFmtId="0" fontId="5" fillId="31" borderId="0" xfId="0" applyFont="1" applyFill="1"/>
    <xf numFmtId="0" fontId="5" fillId="0" borderId="25" xfId="0" applyFont="1" applyBorder="1"/>
    <xf numFmtId="0" fontId="5" fillId="0" borderId="34" xfId="0" applyFont="1" applyBorder="1"/>
    <xf numFmtId="0" fontId="5" fillId="0" borderId="0" xfId="0" applyFont="1" applyAlignment="1">
      <alignment horizontal="right"/>
    </xf>
    <xf numFmtId="0" fontId="32" fillId="0" borderId="0" xfId="0" applyFont="1"/>
    <xf numFmtId="0" fontId="0" fillId="4" borderId="31" xfId="0" applyFill="1" applyBorder="1"/>
    <xf numFmtId="0" fontId="0" fillId="4" borderId="32" xfId="0" applyFill="1" applyBorder="1"/>
    <xf numFmtId="0" fontId="0" fillId="4" borderId="33" xfId="0" applyFill="1" applyBorder="1"/>
    <xf numFmtId="0" fontId="0" fillId="0" borderId="22" xfId="0" applyBorder="1"/>
    <xf numFmtId="0" fontId="0" fillId="0" borderId="25" xfId="0" applyBorder="1"/>
    <xf numFmtId="0" fontId="0" fillId="0" borderId="5" xfId="0" applyBorder="1"/>
    <xf numFmtId="0" fontId="0" fillId="0" borderId="34" xfId="0" applyBorder="1"/>
    <xf numFmtId="0" fontId="0" fillId="0" borderId="8" xfId="0" applyBorder="1"/>
    <xf numFmtId="0" fontId="18" fillId="23" borderId="0" xfId="0" applyFont="1" applyFill="1" applyBorder="1" applyAlignment="1">
      <alignment horizontal="center" vertical="center" wrapText="1"/>
    </xf>
    <xf numFmtId="0" fontId="18" fillId="24" borderId="11" xfId="0" applyFont="1" applyFill="1" applyBorder="1" applyAlignment="1">
      <alignment horizontal="center" vertical="center" wrapText="1"/>
    </xf>
    <xf numFmtId="9" fontId="11" fillId="20" borderId="7" xfId="0" applyNumberFormat="1" applyFont="1" applyFill="1" applyBorder="1" applyAlignment="1">
      <alignment horizontal="center" vertical="center" wrapText="1"/>
    </xf>
    <xf numFmtId="165" fontId="0" fillId="0" borderId="10" xfId="0" applyNumberFormat="1" applyBorder="1" applyAlignment="1">
      <alignment horizontal="center"/>
    </xf>
    <xf numFmtId="0" fontId="0" fillId="0" borderId="6" xfId="0" applyBorder="1"/>
    <xf numFmtId="0" fontId="28" fillId="0" borderId="0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0" fillId="0" borderId="11" xfId="0" applyBorder="1"/>
    <xf numFmtId="0" fontId="28" fillId="0" borderId="11" xfId="0" applyFont="1" applyBorder="1" applyAlignment="1">
      <alignment horizontal="center"/>
    </xf>
    <xf numFmtId="0" fontId="29" fillId="0" borderId="9" xfId="0" applyFont="1" applyBorder="1" applyAlignment="1">
      <alignment horizontal="center"/>
    </xf>
    <xf numFmtId="0" fontId="10" fillId="12" borderId="35" xfId="0" applyFont="1" applyFill="1" applyBorder="1" applyAlignment="1">
      <alignment vertical="center" wrapText="1"/>
    </xf>
    <xf numFmtId="0" fontId="11" fillId="20" borderId="12" xfId="0" applyFont="1" applyFill="1" applyBorder="1" applyAlignment="1">
      <alignment vertical="center" wrapText="1"/>
    </xf>
    <xf numFmtId="0" fontId="34" fillId="0" borderId="9" xfId="0" applyFont="1" applyBorder="1" applyAlignment="1">
      <alignment horizontal="center" vertical="center" wrapText="1"/>
    </xf>
    <xf numFmtId="0" fontId="11" fillId="20" borderId="3" xfId="0" applyFont="1" applyFill="1" applyBorder="1" applyAlignment="1">
      <alignment vertical="center"/>
    </xf>
    <xf numFmtId="0" fontId="36" fillId="21" borderId="15" xfId="0" applyFont="1" applyFill="1" applyBorder="1" applyAlignment="1">
      <alignment vertical="center"/>
    </xf>
    <xf numFmtId="0" fontId="11" fillId="20" borderId="8" xfId="0" applyFont="1" applyFill="1" applyBorder="1" applyAlignment="1">
      <alignment vertical="center"/>
    </xf>
    <xf numFmtId="0" fontId="11" fillId="32" borderId="11" xfId="0" applyFont="1" applyFill="1" applyBorder="1" applyAlignment="1">
      <alignment horizontal="center" vertical="center" wrapText="1"/>
    </xf>
    <xf numFmtId="0" fontId="11" fillId="21" borderId="11" xfId="0" applyFont="1" applyFill="1" applyBorder="1" applyAlignment="1">
      <alignment horizontal="center" vertical="center"/>
    </xf>
    <xf numFmtId="0" fontId="11" fillId="32" borderId="11" xfId="0" applyFont="1" applyFill="1" applyBorder="1" applyAlignment="1">
      <alignment horizontal="center" vertical="center"/>
    </xf>
    <xf numFmtId="0" fontId="11" fillId="32" borderId="9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21" borderId="0" xfId="0" applyFill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21" borderId="11" xfId="0" applyFill="1" applyBorder="1" applyAlignment="1">
      <alignment vertical="center"/>
    </xf>
    <xf numFmtId="0" fontId="0" fillId="33" borderId="9" xfId="0" applyFill="1" applyBorder="1" applyAlignment="1">
      <alignment vertical="center"/>
    </xf>
    <xf numFmtId="0" fontId="11" fillId="20" borderId="6" xfId="0" applyFont="1" applyFill="1" applyBorder="1" applyAlignment="1">
      <alignment vertical="center"/>
    </xf>
    <xf numFmtId="0" fontId="11" fillId="21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11" fillId="35" borderId="2" xfId="0" applyFont="1" applyFill="1" applyBorder="1" applyAlignment="1">
      <alignment horizontal="center" vertical="center"/>
    </xf>
    <xf numFmtId="0" fontId="11" fillId="36" borderId="42" xfId="0" applyFont="1" applyFill="1" applyBorder="1" applyAlignment="1">
      <alignment horizontal="center" vertical="center"/>
    </xf>
    <xf numFmtId="9" fontId="11" fillId="20" borderId="43" xfId="0" applyNumberFormat="1" applyFont="1" applyFill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164" fontId="41" fillId="0" borderId="0" xfId="1" applyNumberFormat="1" applyFont="1" applyAlignment="1"/>
    <xf numFmtId="0" fontId="41" fillId="0" borderId="0" xfId="6" applyFont="1" applyAlignment="1"/>
    <xf numFmtId="0" fontId="43" fillId="0" borderId="0" xfId="4" applyFont="1" applyAlignment="1"/>
    <xf numFmtId="0" fontId="17" fillId="0" borderId="0" xfId="0" applyFont="1"/>
    <xf numFmtId="0" fontId="43" fillId="0" borderId="0" xfId="4" applyFont="1" applyFill="1" applyAlignment="1"/>
    <xf numFmtId="0" fontId="20" fillId="37" borderId="0" xfId="4" applyFont="1" applyFill="1" applyAlignment="1"/>
    <xf numFmtId="9" fontId="20" fillId="0" borderId="0" xfId="4" applyNumberFormat="1" applyFont="1" applyAlignment="1"/>
    <xf numFmtId="0" fontId="45" fillId="0" borderId="0" xfId="6" applyFont="1" applyAlignment="1">
      <alignment horizontal="right"/>
    </xf>
    <xf numFmtId="9" fontId="44" fillId="0" borderId="0" xfId="1" applyFont="1" applyAlignment="1">
      <alignment horizontal="center"/>
    </xf>
    <xf numFmtId="0" fontId="24" fillId="0" borderId="10" xfId="4" applyFont="1" applyFill="1" applyBorder="1" applyAlignment="1"/>
    <xf numFmtId="9" fontId="44" fillId="0" borderId="0" xfId="1" applyFont="1" applyAlignment="1">
      <alignment horizontal="right"/>
    </xf>
    <xf numFmtId="0" fontId="46" fillId="0" borderId="0" xfId="4" applyFont="1" applyAlignment="1"/>
    <xf numFmtId="9" fontId="47" fillId="0" borderId="0" xfId="1" applyFont="1" applyAlignment="1"/>
    <xf numFmtId="0" fontId="43" fillId="0" borderId="0" xfId="4" applyFont="1" applyAlignment="1">
      <alignment horizontal="center"/>
    </xf>
    <xf numFmtId="9" fontId="17" fillId="0" borderId="0" xfId="1" applyFont="1" applyAlignment="1">
      <alignment horizontal="center"/>
    </xf>
    <xf numFmtId="9" fontId="20" fillId="5" borderId="10" xfId="5" applyFont="1" applyFill="1" applyBorder="1" applyAlignment="1" applyProtection="1">
      <alignment horizontal="center"/>
      <protection locked="0"/>
    </xf>
    <xf numFmtId="164" fontId="20" fillId="0" borderId="0" xfId="5" applyNumberFormat="1" applyFont="1" applyAlignment="1" applyProtection="1"/>
    <xf numFmtId="164" fontId="20" fillId="0" borderId="0" xfId="4" applyNumberFormat="1" applyFont="1" applyAlignment="1" applyProtection="1"/>
    <xf numFmtId="0" fontId="48" fillId="0" borderId="0" xfId="3" applyFont="1"/>
    <xf numFmtId="9" fontId="0" fillId="0" borderId="0" xfId="1" applyFont="1" applyAlignment="1">
      <alignment horizontal="center"/>
    </xf>
    <xf numFmtId="0" fontId="48" fillId="38" borderId="2" xfId="3" applyFont="1" applyFill="1" applyBorder="1" applyAlignment="1">
      <alignment wrapText="1"/>
    </xf>
    <xf numFmtId="0" fontId="0" fillId="38" borderId="2" xfId="0" applyFill="1" applyBorder="1" applyAlignment="1">
      <alignment wrapText="1"/>
    </xf>
    <xf numFmtId="0" fontId="10" fillId="12" borderId="10" xfId="0" applyFont="1" applyFill="1" applyBorder="1" applyAlignment="1">
      <alignment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20" borderId="10" xfId="0" applyFont="1" applyFill="1" applyBorder="1" applyAlignment="1">
      <alignment vertical="center" wrapText="1"/>
    </xf>
    <xf numFmtId="0" fontId="34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9" fillId="40" borderId="36" xfId="0" applyFont="1" applyFill="1" applyBorder="1"/>
    <xf numFmtId="0" fontId="49" fillId="40" borderId="37" xfId="0" applyFont="1" applyFill="1" applyBorder="1"/>
    <xf numFmtId="0" fontId="49" fillId="40" borderId="37" xfId="0" applyFont="1" applyFill="1" applyBorder="1" applyAlignment="1">
      <alignment horizontal="center"/>
    </xf>
    <xf numFmtId="0" fontId="49" fillId="40" borderId="38" xfId="0" applyFont="1" applyFill="1" applyBorder="1" applyAlignment="1">
      <alignment horizontal="center"/>
    </xf>
    <xf numFmtId="0" fontId="51" fillId="0" borderId="0" xfId="0" applyFont="1"/>
    <xf numFmtId="0" fontId="50" fillId="0" borderId="15" xfId="3" applyFont="1" applyBorder="1" applyAlignment="1">
      <alignment horizontal="left" wrapText="1"/>
    </xf>
    <xf numFmtId="0" fontId="0" fillId="8" borderId="10" xfId="0" applyFill="1" applyBorder="1" applyAlignment="1">
      <alignment horizontal="center"/>
    </xf>
    <xf numFmtId="0" fontId="42" fillId="39" borderId="5" xfId="0" applyFont="1" applyFill="1" applyBorder="1" applyAlignment="1">
      <alignment horizontal="left"/>
    </xf>
    <xf numFmtId="0" fontId="5" fillId="15" borderId="22" xfId="0" applyFont="1" applyFill="1" applyBorder="1" applyAlignment="1">
      <alignment horizontal="center" vertical="center" textRotation="90"/>
    </xf>
    <xf numFmtId="0" fontId="5" fillId="15" borderId="25" xfId="0" applyFont="1" applyFill="1" applyBorder="1" applyAlignment="1">
      <alignment horizontal="center" vertical="center" textRotation="90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8" fillId="10" borderId="17" xfId="0" applyFont="1" applyFill="1" applyBorder="1" applyAlignment="1">
      <alignment vertical="center" wrapText="1"/>
    </xf>
    <xf numFmtId="0" fontId="9" fillId="11" borderId="14" xfId="0" applyFont="1" applyFill="1" applyBorder="1" applyAlignment="1">
      <alignment vertical="center" wrapText="1"/>
    </xf>
    <xf numFmtId="0" fontId="9" fillId="11" borderId="13" xfId="0" applyFont="1" applyFill="1" applyBorder="1" applyAlignment="1">
      <alignment vertical="center" wrapText="1"/>
    </xf>
    <xf numFmtId="0" fontId="9" fillId="11" borderId="12" xfId="0" applyFont="1" applyFill="1" applyBorder="1" applyAlignment="1">
      <alignment vertical="center" wrapText="1"/>
    </xf>
    <xf numFmtId="0" fontId="10" fillId="12" borderId="3" xfId="0" applyFont="1" applyFill="1" applyBorder="1" applyAlignment="1">
      <alignment horizontal="center" vertical="center" wrapText="1"/>
    </xf>
    <xf numFmtId="0" fontId="10" fillId="12" borderId="15" xfId="0" applyFont="1" applyFill="1" applyBorder="1" applyAlignment="1">
      <alignment horizontal="center" vertical="center" wrapText="1"/>
    </xf>
    <xf numFmtId="0" fontId="10" fillId="12" borderId="4" xfId="0" applyFont="1" applyFill="1" applyBorder="1" applyAlignment="1">
      <alignment horizontal="center" vertical="center" wrapText="1"/>
    </xf>
    <xf numFmtId="0" fontId="10" fillId="12" borderId="8" xfId="0" applyFont="1" applyFill="1" applyBorder="1" applyAlignment="1">
      <alignment horizontal="center" vertical="center" wrapText="1"/>
    </xf>
    <xf numFmtId="0" fontId="10" fillId="12" borderId="11" xfId="0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13" fillId="14" borderId="0" xfId="0" applyFont="1" applyFill="1" applyAlignment="1">
      <alignment horizontal="center"/>
    </xf>
    <xf numFmtId="0" fontId="8" fillId="10" borderId="11" xfId="0" applyFont="1" applyFill="1" applyBorder="1" applyAlignment="1">
      <alignment vertical="center" wrapText="1"/>
    </xf>
    <xf numFmtId="0" fontId="10" fillId="12" borderId="16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10" fillId="12" borderId="17" xfId="0" applyFont="1" applyFill="1" applyBorder="1" applyAlignment="1">
      <alignment horizontal="center" vertical="center" wrapText="1"/>
    </xf>
    <xf numFmtId="0" fontId="9" fillId="21" borderId="14" xfId="0" applyFont="1" applyFill="1" applyBorder="1" applyAlignment="1">
      <alignment horizontal="center" vertical="center" wrapText="1"/>
    </xf>
    <xf numFmtId="0" fontId="9" fillId="21" borderId="13" xfId="0" applyFont="1" applyFill="1" applyBorder="1" applyAlignment="1">
      <alignment horizontal="center" vertical="center" wrapText="1"/>
    </xf>
    <xf numFmtId="0" fontId="9" fillId="21" borderId="1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10" fillId="12" borderId="16" xfId="0" applyFont="1" applyFill="1" applyBorder="1" applyAlignment="1">
      <alignment horizontal="center" vertical="center"/>
    </xf>
    <xf numFmtId="0" fontId="10" fillId="12" borderId="17" xfId="0" applyFont="1" applyFill="1" applyBorder="1" applyAlignment="1">
      <alignment horizontal="center" vertical="center"/>
    </xf>
    <xf numFmtId="0" fontId="10" fillId="12" borderId="18" xfId="0" applyFont="1" applyFill="1" applyBorder="1" applyAlignment="1">
      <alignment horizontal="center" vertical="center"/>
    </xf>
    <xf numFmtId="0" fontId="8" fillId="10" borderId="17" xfId="0" applyFont="1" applyFill="1" applyBorder="1" applyAlignment="1">
      <alignment vertical="center"/>
    </xf>
    <xf numFmtId="0" fontId="11" fillId="33" borderId="4" xfId="0" applyFont="1" applyFill="1" applyBorder="1" applyAlignment="1">
      <alignment horizontal="center" vertical="center"/>
    </xf>
    <xf numFmtId="0" fontId="11" fillId="33" borderId="9" xfId="0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11" fillId="20" borderId="3" xfId="0" applyFont="1" applyFill="1" applyBorder="1" applyAlignment="1">
      <alignment vertical="center"/>
    </xf>
    <xf numFmtId="0" fontId="11" fillId="20" borderId="8" xfId="0" applyFont="1" applyFill="1" applyBorder="1" applyAlignment="1">
      <alignment vertical="center"/>
    </xf>
    <xf numFmtId="0" fontId="11" fillId="21" borderId="15" xfId="0" applyFont="1" applyFill="1" applyBorder="1" applyAlignment="1">
      <alignment horizontal="center" vertical="center"/>
    </xf>
    <xf numFmtId="0" fontId="11" fillId="21" borderId="0" xfId="0" applyFont="1" applyFill="1" applyAlignment="1">
      <alignment horizontal="center" vertical="center"/>
    </xf>
    <xf numFmtId="0" fontId="11" fillId="33" borderId="15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0" fillId="12" borderId="46" xfId="0" applyFont="1" applyFill="1" applyBorder="1" applyAlignment="1">
      <alignment horizontal="center" vertical="center"/>
    </xf>
    <xf numFmtId="0" fontId="10" fillId="12" borderId="47" xfId="0" applyFont="1" applyFill="1" applyBorder="1" applyAlignment="1">
      <alignment horizontal="center" vertical="center"/>
    </xf>
    <xf numFmtId="0" fontId="11" fillId="20" borderId="48" xfId="0" applyFont="1" applyFill="1" applyBorder="1" applyAlignment="1">
      <alignment horizontal="center" vertical="center"/>
    </xf>
    <xf numFmtId="0" fontId="11" fillId="20" borderId="40" xfId="0" applyFont="1" applyFill="1" applyBorder="1" applyAlignment="1">
      <alignment horizontal="center" vertical="center"/>
    </xf>
    <xf numFmtId="0" fontId="11" fillId="34" borderId="49" xfId="0" applyFont="1" applyFill="1" applyBorder="1" applyAlignment="1">
      <alignment horizontal="center" vertical="center"/>
    </xf>
    <xf numFmtId="0" fontId="11" fillId="34" borderId="41" xfId="0" applyFont="1" applyFill="1" applyBorder="1" applyAlignment="1">
      <alignment horizontal="center" vertical="center"/>
    </xf>
    <xf numFmtId="0" fontId="40" fillId="27" borderId="50" xfId="0" applyFont="1" applyFill="1" applyBorder="1" applyAlignment="1">
      <alignment horizontal="center" vertical="center"/>
    </xf>
    <xf numFmtId="0" fontId="40" fillId="27" borderId="51" xfId="0" applyFont="1" applyFill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22" borderId="3" xfId="0" applyFont="1" applyFill="1" applyBorder="1" applyAlignment="1">
      <alignment horizontal="center" vertical="center" wrapText="1"/>
    </xf>
    <xf numFmtId="0" fontId="11" fillId="22" borderId="8" xfId="0" applyFont="1" applyFill="1" applyBorder="1" applyAlignment="1">
      <alignment horizontal="center" vertical="center" wrapText="1"/>
    </xf>
    <xf numFmtId="0" fontId="16" fillId="12" borderId="3" xfId="0" applyFont="1" applyFill="1" applyBorder="1" applyAlignment="1">
      <alignment horizontal="center" vertical="center" wrapText="1"/>
    </xf>
    <xf numFmtId="0" fontId="16" fillId="12" borderId="15" xfId="0" applyFont="1" applyFill="1" applyBorder="1" applyAlignment="1">
      <alignment horizontal="center" vertical="center" wrapText="1"/>
    </xf>
    <xf numFmtId="0" fontId="16" fillId="12" borderId="4" xfId="0" applyFont="1" applyFill="1" applyBorder="1" applyAlignment="1">
      <alignment horizontal="center" vertical="center" wrapText="1"/>
    </xf>
    <xf numFmtId="0" fontId="11" fillId="11" borderId="6" xfId="0" applyFont="1" applyFill="1" applyBorder="1" applyAlignment="1">
      <alignment horizontal="center" vertical="center" wrapText="1"/>
    </xf>
    <xf numFmtId="0" fontId="11" fillId="11" borderId="26" xfId="0" applyFont="1" applyFill="1" applyBorder="1" applyAlignment="1">
      <alignment horizontal="center" vertical="center" wrapText="1"/>
    </xf>
    <xf numFmtId="0" fontId="17" fillId="11" borderId="28" xfId="0" applyFont="1" applyFill="1" applyBorder="1" applyAlignment="1">
      <alignment vertical="center" wrapText="1"/>
    </xf>
    <xf numFmtId="0" fontId="17" fillId="11" borderId="27" xfId="0" applyFont="1" applyFill="1" applyBorder="1" applyAlignment="1">
      <alignment vertical="center" wrapText="1"/>
    </xf>
    <xf numFmtId="0" fontId="11" fillId="11" borderId="29" xfId="0" applyFont="1" applyFill="1" applyBorder="1" applyAlignment="1">
      <alignment horizontal="center" vertical="center" wrapText="1"/>
    </xf>
    <xf numFmtId="0" fontId="11" fillId="11" borderId="0" xfId="0" applyFont="1" applyFill="1" applyAlignment="1">
      <alignment horizontal="center" vertical="center" wrapText="1"/>
    </xf>
    <xf numFmtId="0" fontId="11" fillId="11" borderId="7" xfId="0" applyFont="1" applyFill="1" applyBorder="1" applyAlignment="1">
      <alignment horizontal="center" vertical="center" wrapText="1"/>
    </xf>
    <xf numFmtId="0" fontId="11" fillId="22" borderId="30" xfId="0" applyFont="1" applyFill="1" applyBorder="1" applyAlignment="1">
      <alignment horizontal="center" vertical="center" wrapText="1"/>
    </xf>
    <xf numFmtId="0" fontId="11" fillId="25" borderId="3" xfId="0" applyFont="1" applyFill="1" applyBorder="1" applyAlignment="1">
      <alignment horizontal="center" vertical="center" wrapText="1"/>
    </xf>
    <xf numFmtId="0" fontId="11" fillId="25" borderId="8" xfId="0" applyFont="1" applyFill="1" applyBorder="1" applyAlignment="1">
      <alignment horizontal="center" vertical="center" wrapText="1"/>
    </xf>
    <xf numFmtId="0" fontId="23" fillId="27" borderId="0" xfId="4" applyFont="1" applyFill="1" applyAlignment="1">
      <alignment horizontal="left"/>
    </xf>
    <xf numFmtId="0" fontId="23" fillId="28" borderId="0" xfId="4" applyFont="1" applyFill="1" applyAlignment="1">
      <alignment horizontal="left"/>
    </xf>
    <xf numFmtId="0" fontId="42" fillId="27" borderId="0" xfId="0" applyFont="1" applyFill="1" applyAlignment="1">
      <alignment horizontal="center"/>
    </xf>
    <xf numFmtId="0" fontId="51" fillId="0" borderId="0" xfId="0" applyFont="1" applyAlignment="1">
      <alignment horizontal="left" wrapText="1"/>
    </xf>
    <xf numFmtId="0" fontId="51" fillId="0" borderId="0" xfId="0" applyFont="1" applyAlignment="1">
      <alignment horizontal="left" vertical="center"/>
    </xf>
    <xf numFmtId="0" fontId="21" fillId="26" borderId="5" xfId="4" applyFont="1" applyFill="1" applyBorder="1" applyAlignment="1"/>
    <xf numFmtId="0" fontId="21" fillId="26" borderId="5" xfId="4" applyFont="1" applyFill="1" applyBorder="1" applyAlignment="1">
      <alignment horizontal="center"/>
    </xf>
  </cellXfs>
  <cellStyles count="7">
    <cellStyle name="Explanatory Text" xfId="3" builtinId="53"/>
    <cellStyle name="Explanatory Text 2" xfId="6" xr:uid="{46A23A0E-5962-4B71-ADE8-3900DD8DB268}"/>
    <cellStyle name="Input" xfId="2" builtinId="20"/>
    <cellStyle name="Normal" xfId="0" builtinId="0"/>
    <cellStyle name="Normal 2" xfId="4" xr:uid="{9B9F76F7-0106-4003-99E9-D5F964CC8187}"/>
    <cellStyle name="Percent" xfId="1" builtinId="5"/>
    <cellStyle name="Percent 2" xfId="5" xr:uid="{DCB144BC-4A10-48E6-ADCC-8387D1C0482D}"/>
  </cellStyles>
  <dxfs count="7"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233795</xdr:colOff>
      <xdr:row>5</xdr:row>
      <xdr:rowOff>63588</xdr:rowOff>
    </xdr:from>
    <xdr:to>
      <xdr:col>23</xdr:col>
      <xdr:colOff>233796</xdr:colOff>
      <xdr:row>16</xdr:row>
      <xdr:rowOff>187526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FDFCE527-0CDA-42B4-929C-C347C2CFBE20}"/>
            </a:ext>
          </a:extLst>
        </xdr:cNvPr>
        <xdr:cNvSpPr/>
      </xdr:nvSpPr>
      <xdr:spPr>
        <a:xfrm>
          <a:off x="20531570" y="1368513"/>
          <a:ext cx="1219201" cy="2286113"/>
        </a:xfrm>
        <a:prstGeom prst="rect">
          <a:avLst/>
        </a:prstGeom>
        <a:solidFill>
          <a:srgbClr val="CC66FF">
            <a:alpha val="6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21</xdr:col>
      <xdr:colOff>155864</xdr:colOff>
      <xdr:row>3</xdr:row>
      <xdr:rowOff>61670</xdr:rowOff>
    </xdr:from>
    <xdr:to>
      <xdr:col>23</xdr:col>
      <xdr:colOff>406978</xdr:colOff>
      <xdr:row>5</xdr:row>
      <xdr:rowOff>130164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A6654A20-8D0C-4640-B07B-7234A6746A9D}"/>
            </a:ext>
          </a:extLst>
        </xdr:cNvPr>
        <xdr:cNvSpPr txBox="1"/>
      </xdr:nvSpPr>
      <xdr:spPr>
        <a:xfrm>
          <a:off x="20453639" y="966545"/>
          <a:ext cx="1470314" cy="4685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tlCol="0" anchor="t"/>
        <a:lstStyle/>
        <a:p>
          <a:pPr algn="ctr"/>
          <a:r>
            <a:rPr lang="en-US" sz="1100">
              <a:solidFill>
                <a:srgbClr val="CC00CC"/>
              </a:solidFill>
            </a:rPr>
            <a:t>Recommended Range:</a:t>
          </a:r>
          <a:endParaRPr lang="en-US" sz="1100" baseline="0">
            <a:solidFill>
              <a:srgbClr val="CC00CC"/>
            </a:solidFill>
          </a:endParaRPr>
        </a:p>
        <a:p>
          <a:pPr algn="ctr"/>
          <a:r>
            <a:rPr lang="en-US" sz="1100" baseline="0">
              <a:solidFill>
                <a:srgbClr val="CC00CC"/>
              </a:solidFill>
            </a:rPr>
            <a:t>0.7-1.6</a:t>
          </a:r>
          <a:endParaRPr lang="en-US" sz="1100">
            <a:solidFill>
              <a:srgbClr val="CC00CC"/>
            </a:solidFill>
          </a:endParaRPr>
        </a:p>
      </xdr:txBody>
    </xdr:sp>
    <xdr:clientData/>
  </xdr:twoCellAnchor>
  <xdr:twoCellAnchor editAs="oneCell">
    <xdr:from>
      <xdr:col>19</xdr:col>
      <xdr:colOff>57150</xdr:colOff>
      <xdr:row>2</xdr:row>
      <xdr:rowOff>0</xdr:rowOff>
    </xdr:from>
    <xdr:to>
      <xdr:col>26</xdr:col>
      <xdr:colOff>374539</xdr:colOff>
      <xdr:row>21</xdr:row>
      <xdr:rowOff>136348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60D090-9F00-4E66-A34B-9EC92BD39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29875" y="381000"/>
          <a:ext cx="4584589" cy="38225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581025</xdr:colOff>
      <xdr:row>3</xdr:row>
      <xdr:rowOff>57150</xdr:rowOff>
    </xdr:from>
    <xdr:to>
      <xdr:col>25</xdr:col>
      <xdr:colOff>65616</xdr:colOff>
      <xdr:row>21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787677-17B9-437F-97BA-95FF6CEAE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15425" y="457200"/>
          <a:ext cx="6163081" cy="3390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4</xdr:row>
      <xdr:rowOff>0</xdr:rowOff>
    </xdr:from>
    <xdr:to>
      <xdr:col>28</xdr:col>
      <xdr:colOff>567559</xdr:colOff>
      <xdr:row>24</xdr:row>
      <xdr:rowOff>184026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C5A7895-9CD1-4655-9DD5-525CAC4F50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06025" y="971550"/>
          <a:ext cx="7273158" cy="4432176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28</xdr:col>
      <xdr:colOff>567559</xdr:colOff>
      <xdr:row>59</xdr:row>
      <xdr:rowOff>185547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3EE3FF8-D4E3-41F3-9496-B2EE67D5E3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06025" y="8020050"/>
          <a:ext cx="7273158" cy="43955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190500</xdr:rowOff>
    </xdr:from>
    <xdr:to>
      <xdr:col>21</xdr:col>
      <xdr:colOff>268987</xdr:colOff>
      <xdr:row>22</xdr:row>
      <xdr:rowOff>251448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F5D820F-60FD-4D22-B962-1BC4C7FE6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53075" y="381000"/>
          <a:ext cx="8803387" cy="426147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6</xdr:row>
      <xdr:rowOff>0</xdr:rowOff>
    </xdr:from>
    <xdr:to>
      <xdr:col>6</xdr:col>
      <xdr:colOff>70453</xdr:colOff>
      <xdr:row>16</xdr:row>
      <xdr:rowOff>9151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CA7D2E-6A45-48D9-B165-5D277D02DD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1" y="1314450"/>
          <a:ext cx="5271102" cy="1914151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18</xdr:row>
      <xdr:rowOff>0</xdr:rowOff>
    </xdr:from>
    <xdr:to>
      <xdr:col>6</xdr:col>
      <xdr:colOff>76201</xdr:colOff>
      <xdr:row>27</xdr:row>
      <xdr:rowOff>96183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AA34DF6-BEC1-48F9-904C-1AD06AEC8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1" y="3600450"/>
          <a:ext cx="5276850" cy="181068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114300</xdr:colOff>
      <xdr:row>17</xdr:row>
      <xdr:rowOff>0</xdr:rowOff>
    </xdr:from>
    <xdr:to>
      <xdr:col>20</xdr:col>
      <xdr:colOff>608542</xdr:colOff>
      <xdr:row>34</xdr:row>
      <xdr:rowOff>23143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E13EFD-D47E-4C9C-8E66-9E223E7AF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7175" y="3314700"/>
          <a:ext cx="5371042" cy="3261643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34</xdr:row>
      <xdr:rowOff>190499</xdr:rowOff>
    </xdr:from>
    <xdr:to>
      <xdr:col>20</xdr:col>
      <xdr:colOff>600075</xdr:colOff>
      <xdr:row>38</xdr:row>
      <xdr:rowOff>142874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4C88FC3-DD74-4AEA-9DB6-AD61868A1415}"/>
            </a:ext>
          </a:extLst>
        </xdr:cNvPr>
        <xdr:cNvSpPr txBox="1"/>
      </xdr:nvSpPr>
      <xdr:spPr>
        <a:xfrm>
          <a:off x="7762875" y="6743699"/>
          <a:ext cx="5476875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Based on the graph it seems that the MPR-35</a:t>
          </a:r>
          <a:r>
            <a:rPr lang="en-US" sz="1100" baseline="0"/>
            <a:t> class more closely aligns with the observed values - so as most passenger cars will be in the 25/30 categories it might be best to apply a Beta factor to recreate that type of behavior in the 25/30 classes.</a:t>
          </a:r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1038225</xdr:colOff>
      <xdr:row>18</xdr:row>
      <xdr:rowOff>180975</xdr:rowOff>
    </xdr:from>
    <xdr:to>
      <xdr:col>6</xdr:col>
      <xdr:colOff>50021</xdr:colOff>
      <xdr:row>34</xdr:row>
      <xdr:rowOff>187336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870437-B0F3-4BB4-BF15-58A869685A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7825" y="3724275"/>
          <a:ext cx="5669771" cy="305436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</xdr:row>
      <xdr:rowOff>0</xdr:rowOff>
    </xdr:from>
    <xdr:ext cx="3838575" cy="51435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6BFD6F7-5088-40E7-888E-E00677DE31A8}"/>
            </a:ext>
          </a:extLst>
        </xdr:cNvPr>
        <xdr:cNvSpPr txBox="1"/>
      </xdr:nvSpPr>
      <xdr:spPr>
        <a:xfrm>
          <a:off x="4695825" y="323850"/>
          <a:ext cx="3838575" cy="514350"/>
        </a:xfrm>
        <a:prstGeom prst="rect">
          <a:avLst/>
        </a:prstGeom>
        <a:noFill/>
        <a:ln w="3175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Use the </a:t>
          </a:r>
          <a:r>
            <a:rPr lang="en-US" sz="1100">
              <a:effectLst>
                <a:glow rad="139700">
                  <a:schemeClr val="accent2">
                    <a:satMod val="175000"/>
                    <a:alpha val="40000"/>
                  </a:schemeClr>
                </a:glow>
              </a:effectLst>
            </a:rPr>
            <a:t>orange</a:t>
          </a:r>
          <a:r>
            <a:rPr lang="en-US" sz="1100"/>
            <a:t> cells to input the project</a:t>
          </a:r>
          <a:r>
            <a:rPr lang="en-US" sz="1100" baseline="0"/>
            <a:t> specific traffic breakdown for more tailored vehicle composition percentages</a:t>
          </a:r>
          <a:endParaRPr lang="en-US" sz="1100"/>
        </a:p>
      </xdr:txBody>
    </xdr:sp>
    <xdr:clientData/>
  </xdr:oneCellAnchor>
  <xdr:twoCellAnchor>
    <xdr:from>
      <xdr:col>5</xdr:col>
      <xdr:colOff>57150</xdr:colOff>
      <xdr:row>3</xdr:row>
      <xdr:rowOff>76200</xdr:rowOff>
    </xdr:from>
    <xdr:to>
      <xdr:col>6</xdr:col>
      <xdr:colOff>0</xdr:colOff>
      <xdr:row>3</xdr:row>
      <xdr:rowOff>76200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1AB5FB11-90D6-47CC-9D48-6F549750EB5A}"/>
            </a:ext>
          </a:extLst>
        </xdr:cNvPr>
        <xdr:cNvCxnSpPr/>
      </xdr:nvCxnSpPr>
      <xdr:spPr>
        <a:xfrm flipH="1">
          <a:off x="4143375" y="561975"/>
          <a:ext cx="552450" cy="0"/>
        </a:xfrm>
        <a:prstGeom prst="straightConnector1">
          <a:avLst/>
        </a:prstGeom>
        <a:ln>
          <a:solidFill>
            <a:schemeClr val="tx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28</xdr:row>
      <xdr:rowOff>109017</xdr:rowOff>
    </xdr:from>
    <xdr:to>
      <xdr:col>21</xdr:col>
      <xdr:colOff>390706</xdr:colOff>
      <xdr:row>47</xdr:row>
      <xdr:rowOff>165724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EC385232-D119-44AC-8D30-A360EE9A19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16588" y="6036929"/>
          <a:ext cx="6441883" cy="3676207"/>
        </a:xfrm>
        <a:prstGeom prst="rect">
          <a:avLst/>
        </a:prstGeom>
        <a:ln>
          <a:solidFill>
            <a:schemeClr val="bg2"/>
          </a:solidFill>
        </a:ln>
      </xdr:spPr>
    </xdr:pic>
    <xdr:clientData/>
  </xdr:twoCellAnchor>
  <xdr:twoCellAnchor editAs="oneCell">
    <xdr:from>
      <xdr:col>22</xdr:col>
      <xdr:colOff>572461</xdr:colOff>
      <xdr:row>28</xdr:row>
      <xdr:rowOff>89647</xdr:rowOff>
    </xdr:from>
    <xdr:to>
      <xdr:col>33</xdr:col>
      <xdr:colOff>586068</xdr:colOff>
      <xdr:row>47</xdr:row>
      <xdr:rowOff>152020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15A394B-8473-460B-BC2B-111C5EBFE2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45343" y="6017559"/>
          <a:ext cx="6669901" cy="3681873"/>
        </a:xfrm>
        <a:prstGeom prst="rect">
          <a:avLst/>
        </a:prstGeom>
        <a:ln>
          <a:solidFill>
            <a:schemeClr val="bg2"/>
          </a:solidFill>
        </a:ln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26</xdr:col>
      <xdr:colOff>220268</xdr:colOff>
      <xdr:row>20</xdr:row>
      <xdr:rowOff>82534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6C865F14-DD64-46E4-97BF-3C60C8A298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29475" y="1743075"/>
          <a:ext cx="9364268" cy="2749534"/>
        </a:xfrm>
        <a:prstGeom prst="rect">
          <a:avLst/>
        </a:prstGeom>
      </xdr:spPr>
    </xdr:pic>
    <xdr:clientData/>
  </xdr:twoCellAnchor>
  <xdr:twoCellAnchor editAs="oneCell">
    <xdr:from>
      <xdr:col>27</xdr:col>
      <xdr:colOff>0</xdr:colOff>
      <xdr:row>6</xdr:row>
      <xdr:rowOff>0</xdr:rowOff>
    </xdr:from>
    <xdr:to>
      <xdr:col>34</xdr:col>
      <xdr:colOff>370</xdr:colOff>
      <xdr:row>20</xdr:row>
      <xdr:rowOff>7308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19E221B-DA79-49EC-870C-B6B4633DC6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983075" y="1743075"/>
          <a:ext cx="4267570" cy="2674308"/>
        </a:xfrm>
        <a:prstGeom prst="rect">
          <a:avLst/>
        </a:prstGeom>
        <a:ln>
          <a:solidFill>
            <a:schemeClr val="bg2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F0B77-5F99-4A8C-9B93-D3A92061F13C}">
  <sheetPr>
    <tabColor theme="0"/>
  </sheetPr>
  <dimension ref="C1:J12"/>
  <sheetViews>
    <sheetView showGridLines="0" zoomScale="160" zoomScaleNormal="160" workbookViewId="0">
      <selection activeCell="D6" sqref="D6"/>
    </sheetView>
  </sheetViews>
  <sheetFormatPr defaultRowHeight="15" x14ac:dyDescent="0.25"/>
  <cols>
    <col min="1" max="1" width="3.5703125" customWidth="1"/>
    <col min="2" max="2" width="5.7109375" customWidth="1"/>
    <col min="3" max="3" width="3.42578125" customWidth="1"/>
    <col min="4" max="4" width="20.7109375" bestFit="1" customWidth="1"/>
    <col min="5" max="6" width="14.7109375" style="3" customWidth="1"/>
    <col min="10" max="10" width="0" hidden="1" customWidth="1"/>
  </cols>
  <sheetData>
    <row r="1" spans="3:10" ht="15.75" thickBot="1" x14ac:dyDescent="0.3"/>
    <row r="2" spans="3:10" ht="15.75" thickBot="1" x14ac:dyDescent="0.3">
      <c r="C2" s="177"/>
      <c r="D2" s="178"/>
      <c r="E2" s="179" t="s">
        <v>70</v>
      </c>
      <c r="F2" s="180" t="s">
        <v>43</v>
      </c>
    </row>
    <row r="3" spans="3:10" ht="15.75" thickTop="1" x14ac:dyDescent="0.25">
      <c r="C3" s="113">
        <v>1</v>
      </c>
      <c r="D3" s="85" t="s">
        <v>98</v>
      </c>
      <c r="E3" s="114" t="s">
        <v>103</v>
      </c>
      <c r="F3" s="115" t="s">
        <v>103</v>
      </c>
      <c r="J3" s="80" t="s">
        <v>103</v>
      </c>
    </row>
    <row r="4" spans="3:10" x14ac:dyDescent="0.25">
      <c r="C4" s="113">
        <v>2</v>
      </c>
      <c r="D4" s="85" t="s">
        <v>213</v>
      </c>
      <c r="E4" s="116" t="s">
        <v>104</v>
      </c>
      <c r="F4" s="117" t="s">
        <v>104</v>
      </c>
      <c r="J4" s="80" t="s">
        <v>104</v>
      </c>
    </row>
    <row r="5" spans="3:10" x14ac:dyDescent="0.25">
      <c r="C5" s="113">
        <v>3</v>
      </c>
      <c r="D5" s="85" t="s">
        <v>99</v>
      </c>
      <c r="E5" s="114" t="s">
        <v>103</v>
      </c>
      <c r="F5" s="115" t="s">
        <v>103</v>
      </c>
    </row>
    <row r="6" spans="3:10" x14ac:dyDescent="0.25">
      <c r="C6" s="113">
        <v>4</v>
      </c>
      <c r="D6" s="85" t="s">
        <v>100</v>
      </c>
      <c r="E6" s="114" t="s">
        <v>103</v>
      </c>
      <c r="F6" s="115" t="s">
        <v>103</v>
      </c>
    </row>
    <row r="7" spans="3:10" x14ac:dyDescent="0.25">
      <c r="C7" s="113">
        <v>5</v>
      </c>
      <c r="D7" s="85" t="s">
        <v>214</v>
      </c>
      <c r="E7" s="114" t="s">
        <v>103</v>
      </c>
      <c r="F7" s="117" t="s">
        <v>104</v>
      </c>
    </row>
    <row r="8" spans="3:10" x14ac:dyDescent="0.25">
      <c r="C8" s="113">
        <v>6</v>
      </c>
      <c r="D8" s="85" t="s">
        <v>215</v>
      </c>
      <c r="E8" s="114" t="s">
        <v>103</v>
      </c>
      <c r="F8" s="117" t="s">
        <v>104</v>
      </c>
    </row>
    <row r="9" spans="3:10" x14ac:dyDescent="0.25">
      <c r="C9" s="113">
        <v>7</v>
      </c>
      <c r="D9" s="85" t="s">
        <v>101</v>
      </c>
      <c r="E9" s="114" t="s">
        <v>103</v>
      </c>
      <c r="F9" s="115" t="s">
        <v>103</v>
      </c>
    </row>
    <row r="10" spans="3:10" x14ac:dyDescent="0.25">
      <c r="C10" s="113">
        <v>8</v>
      </c>
      <c r="D10" s="85" t="s">
        <v>102</v>
      </c>
      <c r="E10" s="114" t="s">
        <v>103</v>
      </c>
      <c r="F10" s="115" t="s">
        <v>103</v>
      </c>
    </row>
    <row r="11" spans="3:10" ht="15.75" thickBot="1" x14ac:dyDescent="0.3">
      <c r="C11" s="108">
        <v>9</v>
      </c>
      <c r="D11" s="118" t="s">
        <v>216</v>
      </c>
      <c r="E11" s="119" t="s">
        <v>103</v>
      </c>
      <c r="F11" s="120" t="s">
        <v>104</v>
      </c>
    </row>
    <row r="12" spans="3:10" ht="30.75" customHeight="1" x14ac:dyDescent="0.25">
      <c r="C12" s="182" t="s">
        <v>212</v>
      </c>
      <c r="D12" s="182"/>
      <c r="E12" s="182"/>
      <c r="F12" s="182"/>
    </row>
  </sheetData>
  <sheetProtection algorithmName="SHA-512" hashValue="mr05C3qcceof3CaoBjFeRQPjwjzLlkIk9ZklbzUnysGTsm9rpgivOx7oXgWql/kp6UwGLV2tTfHfga+Dt5dkeA==" saltValue="D6tyeguzOzEwJx3ZL4zS5A==" spinCount="100000" sheet="1" objects="1" scenarios="1"/>
  <mergeCells count="1">
    <mergeCell ref="C12:F1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3E7F5-BEA4-4AFD-908C-6A0D6299978B}">
  <dimension ref="B1:N22"/>
  <sheetViews>
    <sheetView showGridLines="0" workbookViewId="0">
      <selection activeCell="L19" sqref="L19"/>
    </sheetView>
  </sheetViews>
  <sheetFormatPr defaultRowHeight="15" x14ac:dyDescent="0.25"/>
  <cols>
    <col min="2" max="2" width="19.85546875" bestFit="1" customWidth="1"/>
  </cols>
  <sheetData>
    <row r="1" spans="2:14" ht="15.75" thickBot="1" x14ac:dyDescent="0.3"/>
    <row r="2" spans="2:14" ht="15" customHeight="1" x14ac:dyDescent="0.25">
      <c r="B2" s="246" t="s">
        <v>127</v>
      </c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8"/>
    </row>
    <row r="3" spans="2:14" x14ac:dyDescent="0.25">
      <c r="B3" s="249" t="s">
        <v>54</v>
      </c>
      <c r="C3" s="251"/>
      <c r="D3" s="253" t="s">
        <v>128</v>
      </c>
      <c r="E3" s="254"/>
      <c r="F3" s="254"/>
      <c r="G3" s="254"/>
      <c r="H3" s="254"/>
      <c r="I3" s="254"/>
      <c r="J3" s="254"/>
      <c r="K3" s="254"/>
      <c r="L3" s="254"/>
      <c r="M3" s="254"/>
      <c r="N3" s="255"/>
    </row>
    <row r="4" spans="2:14" ht="15.75" thickBot="1" x14ac:dyDescent="0.3">
      <c r="B4" s="250"/>
      <c r="C4" s="252"/>
      <c r="D4" s="111">
        <v>0</v>
      </c>
      <c r="E4" s="111">
        <v>0.1</v>
      </c>
      <c r="F4" s="111">
        <v>0.2</v>
      </c>
      <c r="G4" s="111">
        <v>0.3</v>
      </c>
      <c r="H4" s="111">
        <v>0.4</v>
      </c>
      <c r="I4" s="111">
        <v>0.5</v>
      </c>
      <c r="J4" s="111">
        <v>0.6</v>
      </c>
      <c r="K4" s="111">
        <v>0.7</v>
      </c>
      <c r="L4" s="111">
        <v>0.8</v>
      </c>
      <c r="M4" s="111">
        <v>0.9</v>
      </c>
      <c r="N4" s="111">
        <v>1</v>
      </c>
    </row>
    <row r="5" spans="2:14" ht="15.75" thickTop="1" x14ac:dyDescent="0.25">
      <c r="B5" s="256" t="s">
        <v>56</v>
      </c>
      <c r="C5" s="109" t="s">
        <v>57</v>
      </c>
      <c r="D5" s="34">
        <v>20.7</v>
      </c>
      <c r="E5" s="34">
        <v>22</v>
      </c>
      <c r="F5" s="34">
        <v>23.5</v>
      </c>
      <c r="G5" s="34">
        <v>25</v>
      </c>
      <c r="H5" s="34">
        <v>26.1</v>
      </c>
      <c r="I5" s="34">
        <v>27.5</v>
      </c>
      <c r="J5" s="34">
        <v>29.1</v>
      </c>
      <c r="K5" s="34">
        <v>30.5</v>
      </c>
      <c r="L5" s="34">
        <v>31.799999999999997</v>
      </c>
      <c r="M5" s="34">
        <v>35</v>
      </c>
      <c r="N5" s="34">
        <v>42.3</v>
      </c>
    </row>
    <row r="6" spans="2:14" ht="15.75" thickBot="1" x14ac:dyDescent="0.3">
      <c r="B6" s="245"/>
      <c r="C6" s="110" t="s">
        <v>58</v>
      </c>
      <c r="D6" s="34">
        <v>22.6</v>
      </c>
      <c r="E6" s="34">
        <v>24</v>
      </c>
      <c r="F6" s="34">
        <v>25.6</v>
      </c>
      <c r="G6" s="34">
        <v>27.3</v>
      </c>
      <c r="H6" s="34">
        <v>28.5</v>
      </c>
      <c r="I6" s="34">
        <v>30</v>
      </c>
      <c r="J6" s="34">
        <v>31.7</v>
      </c>
      <c r="K6" s="34">
        <v>33.299999999999997</v>
      </c>
      <c r="L6" s="34">
        <v>34.700000000000003</v>
      </c>
      <c r="M6" s="34">
        <v>38.200000000000003</v>
      </c>
      <c r="N6" s="34">
        <v>46.1</v>
      </c>
    </row>
    <row r="7" spans="2:14" x14ac:dyDescent="0.25">
      <c r="B7" s="244" t="s">
        <v>59</v>
      </c>
      <c r="C7" s="109" t="s">
        <v>57</v>
      </c>
      <c r="D7" s="34">
        <v>24.6</v>
      </c>
      <c r="E7" s="34">
        <v>26.5</v>
      </c>
      <c r="F7" s="34">
        <v>28.5</v>
      </c>
      <c r="G7" s="34">
        <v>30</v>
      </c>
      <c r="H7" s="34">
        <v>31.5</v>
      </c>
      <c r="I7" s="34">
        <v>33</v>
      </c>
      <c r="J7" s="34">
        <v>34.1</v>
      </c>
      <c r="K7" s="34">
        <v>36</v>
      </c>
      <c r="L7" s="34">
        <v>37.700000000000003</v>
      </c>
      <c r="M7" s="34">
        <v>44</v>
      </c>
      <c r="N7" s="34">
        <v>50</v>
      </c>
    </row>
    <row r="8" spans="2:14" ht="15.75" thickBot="1" x14ac:dyDescent="0.3">
      <c r="B8" s="245"/>
      <c r="C8" s="110" t="s">
        <v>58</v>
      </c>
      <c r="D8" s="34">
        <v>33.4</v>
      </c>
      <c r="E8" s="34">
        <v>35</v>
      </c>
      <c r="F8" s="34">
        <v>36.4</v>
      </c>
      <c r="G8" s="34">
        <v>37</v>
      </c>
      <c r="H8" s="34">
        <v>39</v>
      </c>
      <c r="I8" s="34">
        <v>41</v>
      </c>
      <c r="J8" s="34">
        <v>42.4</v>
      </c>
      <c r="K8" s="34">
        <v>43.5</v>
      </c>
      <c r="L8" s="34">
        <v>45.2</v>
      </c>
      <c r="M8" s="34">
        <v>50</v>
      </c>
      <c r="N8" s="34">
        <v>54.4</v>
      </c>
    </row>
    <row r="9" spans="2:14" x14ac:dyDescent="0.25">
      <c r="B9" s="244" t="s">
        <v>60</v>
      </c>
      <c r="C9" s="109" t="s">
        <v>57</v>
      </c>
      <c r="D9" s="34">
        <v>26.9</v>
      </c>
      <c r="E9" s="34">
        <v>30</v>
      </c>
      <c r="F9" s="34">
        <v>31.6</v>
      </c>
      <c r="G9" s="34">
        <v>32.799999999999997</v>
      </c>
      <c r="H9" s="34">
        <v>34.4</v>
      </c>
      <c r="I9" s="34">
        <v>36</v>
      </c>
      <c r="J9" s="34">
        <v>38.200000000000003</v>
      </c>
      <c r="K9" s="34">
        <v>41</v>
      </c>
      <c r="L9" s="34">
        <v>44</v>
      </c>
      <c r="M9" s="34">
        <v>48</v>
      </c>
      <c r="N9" s="34">
        <v>52.2</v>
      </c>
    </row>
    <row r="10" spans="2:14" ht="15.75" thickBot="1" x14ac:dyDescent="0.3">
      <c r="B10" s="245"/>
      <c r="C10" s="110" t="s">
        <v>58</v>
      </c>
      <c r="D10" s="34">
        <v>29.3</v>
      </c>
      <c r="E10" s="34">
        <v>32.700000000000003</v>
      </c>
      <c r="F10" s="34">
        <v>34.5</v>
      </c>
      <c r="G10" s="34">
        <v>35.799999999999997</v>
      </c>
      <c r="H10" s="34">
        <v>37.5</v>
      </c>
      <c r="I10" s="34">
        <v>39.200000000000003</v>
      </c>
      <c r="J10" s="34">
        <v>41.6</v>
      </c>
      <c r="K10" s="34">
        <v>44.7</v>
      </c>
      <c r="L10" s="34">
        <v>48</v>
      </c>
      <c r="M10" s="34">
        <v>52.3</v>
      </c>
      <c r="N10" s="34">
        <v>56.9</v>
      </c>
    </row>
    <row r="11" spans="2:14" x14ac:dyDescent="0.25">
      <c r="B11" s="244" t="s">
        <v>61</v>
      </c>
      <c r="C11" s="109" t="s">
        <v>57</v>
      </c>
      <c r="D11" s="34">
        <v>33.299999999999997</v>
      </c>
      <c r="E11" s="34">
        <v>36.5</v>
      </c>
      <c r="F11" s="34">
        <v>39.299999999999997</v>
      </c>
      <c r="G11" s="34">
        <v>41</v>
      </c>
      <c r="H11" s="34">
        <v>42.4</v>
      </c>
      <c r="I11" s="34">
        <v>44</v>
      </c>
      <c r="J11" s="34">
        <v>45.1</v>
      </c>
      <c r="K11" s="34">
        <v>47</v>
      </c>
      <c r="L11" s="34">
        <v>49.6</v>
      </c>
      <c r="M11" s="34">
        <v>53</v>
      </c>
      <c r="N11" s="34">
        <v>57.3</v>
      </c>
    </row>
    <row r="12" spans="2:14" ht="15.75" thickBot="1" x14ac:dyDescent="0.3">
      <c r="B12" s="245"/>
      <c r="C12" s="110" t="s">
        <v>58</v>
      </c>
      <c r="D12" s="34">
        <v>41.1</v>
      </c>
      <c r="E12" s="34">
        <v>42</v>
      </c>
      <c r="F12" s="34">
        <v>43.4</v>
      </c>
      <c r="G12" s="34">
        <v>45</v>
      </c>
      <c r="H12" s="34">
        <v>46.5</v>
      </c>
      <c r="I12" s="34">
        <v>47.5</v>
      </c>
      <c r="J12" s="34">
        <v>48.7</v>
      </c>
      <c r="K12" s="34">
        <v>49.5</v>
      </c>
      <c r="L12" s="34">
        <v>50.7</v>
      </c>
      <c r="M12" s="34">
        <v>54</v>
      </c>
      <c r="N12" s="34">
        <v>61</v>
      </c>
    </row>
    <row r="13" spans="2:14" x14ac:dyDescent="0.25">
      <c r="B13" s="244" t="s">
        <v>62</v>
      </c>
      <c r="C13" s="109" t="s">
        <v>57</v>
      </c>
      <c r="D13" s="34">
        <v>42.4</v>
      </c>
      <c r="E13" s="34">
        <v>44.5</v>
      </c>
      <c r="F13" s="34">
        <v>46.5</v>
      </c>
      <c r="G13" s="34">
        <v>49</v>
      </c>
      <c r="H13" s="34">
        <v>50.2</v>
      </c>
      <c r="I13" s="34">
        <v>53</v>
      </c>
      <c r="J13" s="34">
        <v>54.4</v>
      </c>
      <c r="K13" s="34">
        <v>56</v>
      </c>
      <c r="L13" s="34">
        <v>58.1</v>
      </c>
      <c r="M13" s="34">
        <v>62</v>
      </c>
      <c r="N13" s="34">
        <v>66.099999999999994</v>
      </c>
    </row>
    <row r="14" spans="2:14" ht="15.75" thickBot="1" x14ac:dyDescent="0.3">
      <c r="B14" s="245"/>
      <c r="C14" s="110" t="s">
        <v>58</v>
      </c>
      <c r="D14" s="34">
        <v>49.8</v>
      </c>
      <c r="E14" s="34">
        <v>51</v>
      </c>
      <c r="F14" s="34">
        <v>52.4</v>
      </c>
      <c r="G14" s="34">
        <v>54</v>
      </c>
      <c r="H14" s="34">
        <v>55</v>
      </c>
      <c r="I14" s="34">
        <v>56</v>
      </c>
      <c r="J14" s="34">
        <v>57.2</v>
      </c>
      <c r="K14" s="34">
        <v>58.5</v>
      </c>
      <c r="L14" s="34">
        <v>60.1</v>
      </c>
      <c r="M14" s="34">
        <v>64</v>
      </c>
      <c r="N14" s="34">
        <v>67.7</v>
      </c>
    </row>
    <row r="15" spans="2:14" x14ac:dyDescent="0.25">
      <c r="B15" s="244" t="s">
        <v>63</v>
      </c>
      <c r="C15" s="109" t="s">
        <v>57</v>
      </c>
      <c r="D15" s="34">
        <v>55.4</v>
      </c>
      <c r="E15" s="34">
        <v>56.800000000000004</v>
      </c>
      <c r="F15" s="34">
        <v>58.6</v>
      </c>
      <c r="G15" s="34">
        <v>59.6</v>
      </c>
      <c r="H15" s="34">
        <v>61.800000000000004</v>
      </c>
      <c r="I15" s="34">
        <v>62.9</v>
      </c>
      <c r="J15" s="34">
        <v>64.099999999999994</v>
      </c>
      <c r="K15" s="34">
        <v>64.699999999999989</v>
      </c>
      <c r="L15" s="34">
        <v>65.099999999999994</v>
      </c>
      <c r="M15" s="34">
        <v>66.099999999999994</v>
      </c>
      <c r="N15" s="34">
        <v>67.8</v>
      </c>
    </row>
    <row r="16" spans="2:14" ht="15.75" thickBot="1" x14ac:dyDescent="0.3">
      <c r="B16" s="245"/>
      <c r="C16" s="110" t="s">
        <v>58</v>
      </c>
      <c r="D16" s="34">
        <v>59.5</v>
      </c>
      <c r="E16" s="34">
        <v>61</v>
      </c>
      <c r="F16" s="34">
        <v>62.9</v>
      </c>
      <c r="G16" s="34">
        <v>64</v>
      </c>
      <c r="H16" s="34">
        <v>66.3</v>
      </c>
      <c r="I16" s="34">
        <v>67.5</v>
      </c>
      <c r="J16" s="34">
        <v>68.8</v>
      </c>
      <c r="K16" s="34">
        <v>69.5</v>
      </c>
      <c r="L16" s="34">
        <v>69.900000000000006</v>
      </c>
      <c r="M16" s="34">
        <v>71</v>
      </c>
      <c r="N16" s="34">
        <v>72.8</v>
      </c>
    </row>
    <row r="17" spans="2:14" x14ac:dyDescent="0.25">
      <c r="B17" s="257" t="s">
        <v>64</v>
      </c>
      <c r="C17" s="109" t="s">
        <v>57</v>
      </c>
      <c r="D17" s="34">
        <v>42.3</v>
      </c>
      <c r="E17" s="34">
        <v>53.5</v>
      </c>
      <c r="F17" s="34">
        <v>56.2</v>
      </c>
      <c r="G17" s="34">
        <v>58</v>
      </c>
      <c r="H17" s="34">
        <v>59.6</v>
      </c>
      <c r="I17" s="34">
        <v>60.7</v>
      </c>
      <c r="J17" s="34">
        <v>62.3</v>
      </c>
      <c r="K17" s="34">
        <v>63.7</v>
      </c>
      <c r="L17" s="34">
        <v>65.7</v>
      </c>
      <c r="M17" s="34">
        <v>68.599999999999994</v>
      </c>
      <c r="N17" s="34">
        <v>76.7</v>
      </c>
    </row>
    <row r="18" spans="2:14" ht="15.75" thickBot="1" x14ac:dyDescent="0.3">
      <c r="B18" s="258"/>
      <c r="C18" s="110" t="s">
        <v>58</v>
      </c>
      <c r="D18" s="34">
        <v>43.1</v>
      </c>
      <c r="E18" s="34">
        <v>54.6</v>
      </c>
      <c r="F18" s="34">
        <v>57.3</v>
      </c>
      <c r="G18" s="34">
        <v>59.2</v>
      </c>
      <c r="H18" s="34">
        <v>60.8</v>
      </c>
      <c r="I18" s="34">
        <v>61.9</v>
      </c>
      <c r="J18" s="34">
        <v>63.5</v>
      </c>
      <c r="K18" s="34">
        <v>65</v>
      </c>
      <c r="L18" s="34">
        <v>67</v>
      </c>
      <c r="M18" s="34">
        <v>70</v>
      </c>
      <c r="N18" s="34">
        <v>78.2</v>
      </c>
    </row>
    <row r="19" spans="2:14" x14ac:dyDescent="0.25">
      <c r="B19" s="257" t="s">
        <v>65</v>
      </c>
      <c r="C19" s="109" t="s">
        <v>57</v>
      </c>
      <c r="D19" s="34">
        <v>47.5</v>
      </c>
      <c r="E19" s="34">
        <v>59.1</v>
      </c>
      <c r="F19" s="34">
        <v>62</v>
      </c>
      <c r="G19" s="34">
        <v>63.8</v>
      </c>
      <c r="H19" s="34">
        <v>65.2</v>
      </c>
      <c r="I19" s="34">
        <v>66.7</v>
      </c>
      <c r="J19" s="34">
        <v>68.099999999999994</v>
      </c>
      <c r="K19" s="34">
        <v>69.599999999999994</v>
      </c>
      <c r="L19" s="34">
        <v>71.599999999999994</v>
      </c>
      <c r="M19" s="34">
        <v>74.5</v>
      </c>
      <c r="N19" s="34">
        <v>79.7</v>
      </c>
    </row>
    <row r="20" spans="2:14" ht="15.75" thickBot="1" x14ac:dyDescent="0.3">
      <c r="B20" s="258"/>
      <c r="C20" s="110" t="s">
        <v>58</v>
      </c>
      <c r="D20" s="34">
        <v>48</v>
      </c>
      <c r="E20" s="34">
        <v>59.7</v>
      </c>
      <c r="F20" s="34">
        <v>62.6</v>
      </c>
      <c r="G20" s="34">
        <v>64.400000000000006</v>
      </c>
      <c r="H20" s="34">
        <v>65.900000000000006</v>
      </c>
      <c r="I20" s="34">
        <v>67.400000000000006</v>
      </c>
      <c r="J20" s="34">
        <v>68.8</v>
      </c>
      <c r="K20" s="34">
        <v>70.3</v>
      </c>
      <c r="L20" s="34">
        <v>72.3</v>
      </c>
      <c r="M20" s="34">
        <v>75.2</v>
      </c>
      <c r="N20" s="34">
        <v>80.5</v>
      </c>
    </row>
    <row r="21" spans="2:14" x14ac:dyDescent="0.25">
      <c r="B21" s="257" t="s">
        <v>66</v>
      </c>
      <c r="C21" s="109" t="s">
        <v>57</v>
      </c>
      <c r="D21" s="34">
        <v>53.9</v>
      </c>
      <c r="E21" s="34">
        <v>62.5</v>
      </c>
      <c r="F21" s="34">
        <v>64.5</v>
      </c>
      <c r="G21" s="34">
        <v>66</v>
      </c>
      <c r="H21" s="34">
        <v>67.3</v>
      </c>
      <c r="I21" s="34">
        <v>68.400000000000006</v>
      </c>
      <c r="J21" s="34">
        <v>69.2</v>
      </c>
      <c r="K21" s="34">
        <v>70.5</v>
      </c>
      <c r="L21" s="34">
        <v>71.900000000000006</v>
      </c>
      <c r="M21" s="34">
        <v>74.2</v>
      </c>
      <c r="N21" s="34">
        <v>80.599999999999994</v>
      </c>
    </row>
    <row r="22" spans="2:14" ht="15.75" thickBot="1" x14ac:dyDescent="0.3">
      <c r="B22" s="258"/>
      <c r="C22" s="110" t="s">
        <v>58</v>
      </c>
      <c r="D22" s="34">
        <v>51.8</v>
      </c>
      <c r="E22" s="34">
        <v>61.6</v>
      </c>
      <c r="F22" s="34">
        <v>64</v>
      </c>
      <c r="G22" s="34">
        <v>65.400000000000006</v>
      </c>
      <c r="H22" s="34">
        <v>66.900000000000006</v>
      </c>
      <c r="I22" s="34">
        <v>68.099999999999994</v>
      </c>
      <c r="J22" s="34">
        <v>69.3</v>
      </c>
      <c r="K22" s="34">
        <v>70.7</v>
      </c>
      <c r="L22" s="34">
        <v>72.3</v>
      </c>
      <c r="M22" s="34">
        <v>74.7</v>
      </c>
      <c r="N22" s="34">
        <v>80.5</v>
      </c>
    </row>
  </sheetData>
  <sheetProtection algorithmName="SHA-512" hashValue="EuHtgExajN9FVs4z1oqa09XywDnKO/2FNPgYidYk3/xbGMsCktGCV/HmAB4cq1bzXD2bLeR7kxtQxO38DJuKLQ==" saltValue="tM6ChC/Qywiw8gilAHqq7w==" spinCount="100000" sheet="1" objects="1" scenarios="1"/>
  <mergeCells count="13">
    <mergeCell ref="B21:B22"/>
    <mergeCell ref="B9:B10"/>
    <mergeCell ref="B11:B12"/>
    <mergeCell ref="B13:B14"/>
    <mergeCell ref="B15:B16"/>
    <mergeCell ref="B17:B18"/>
    <mergeCell ref="B19:B20"/>
    <mergeCell ref="B7:B8"/>
    <mergeCell ref="B2:N2"/>
    <mergeCell ref="B3:B4"/>
    <mergeCell ref="C3:C4"/>
    <mergeCell ref="D3:N3"/>
    <mergeCell ref="B5:B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150C7-D694-442B-9846-B808E011E7AD}">
  <dimension ref="B1:M22"/>
  <sheetViews>
    <sheetView showGridLines="0" workbookViewId="0">
      <selection activeCell="M20" sqref="M20"/>
    </sheetView>
  </sheetViews>
  <sheetFormatPr defaultRowHeight="15" x14ac:dyDescent="0.25"/>
  <cols>
    <col min="2" max="2" width="23.5703125" customWidth="1"/>
  </cols>
  <sheetData>
    <row r="1" spans="2:13" ht="15.75" thickBot="1" x14ac:dyDescent="0.3"/>
    <row r="2" spans="2:13" ht="15" customHeight="1" x14ac:dyDescent="0.25">
      <c r="B2" s="246" t="s">
        <v>53</v>
      </c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8"/>
    </row>
    <row r="3" spans="2:13" x14ac:dyDescent="0.25">
      <c r="B3" s="249" t="s">
        <v>54</v>
      </c>
      <c r="C3" s="251"/>
      <c r="D3" s="253" t="s">
        <v>55</v>
      </c>
      <c r="E3" s="254"/>
      <c r="F3" s="254"/>
      <c r="G3" s="254"/>
      <c r="H3" s="254"/>
      <c r="I3" s="254"/>
      <c r="J3" s="254"/>
      <c r="K3" s="254"/>
      <c r="L3" s="254"/>
      <c r="M3" s="255"/>
    </row>
    <row r="4" spans="2:13" ht="15.75" thickBot="1" x14ac:dyDescent="0.3">
      <c r="B4" s="250"/>
      <c r="C4" s="252"/>
      <c r="D4" s="111">
        <v>0.1</v>
      </c>
      <c r="E4" s="111">
        <v>0.1</v>
      </c>
      <c r="F4" s="111">
        <v>0.1</v>
      </c>
      <c r="G4" s="111">
        <v>0.1</v>
      </c>
      <c r="H4" s="111">
        <v>0.1</v>
      </c>
      <c r="I4" s="111">
        <v>0.1</v>
      </c>
      <c r="J4" s="111">
        <v>0.1</v>
      </c>
      <c r="K4" s="111">
        <v>0.1</v>
      </c>
      <c r="L4" s="111">
        <v>0.1</v>
      </c>
      <c r="M4" s="111">
        <v>0.1</v>
      </c>
    </row>
    <row r="5" spans="2:13" ht="15.75" thickTop="1" x14ac:dyDescent="0.25">
      <c r="B5" s="256" t="s">
        <v>118</v>
      </c>
      <c r="C5" s="109" t="s">
        <v>57</v>
      </c>
      <c r="D5" s="112">
        <v>-3.6499999999999986</v>
      </c>
      <c r="E5" s="112">
        <v>-2.25</v>
      </c>
      <c r="F5" s="112">
        <v>-0.75</v>
      </c>
      <c r="G5" s="112">
        <v>0.55000000000000071</v>
      </c>
      <c r="H5" s="112">
        <v>1.8000000000000007</v>
      </c>
      <c r="I5" s="112">
        <v>3.3000000000000007</v>
      </c>
      <c r="J5" s="112">
        <v>4.8000000000000007</v>
      </c>
      <c r="K5" s="112">
        <v>6.1499999999999986</v>
      </c>
      <c r="L5" s="112">
        <v>8.3999999999999986</v>
      </c>
      <c r="M5" s="112">
        <v>13.649999999999999</v>
      </c>
    </row>
    <row r="6" spans="2:13" ht="15.75" thickBot="1" x14ac:dyDescent="0.3">
      <c r="B6" s="245"/>
      <c r="C6" s="110" t="s">
        <v>58</v>
      </c>
      <c r="D6" s="112">
        <v>-1.6999999999999993</v>
      </c>
      <c r="E6" s="112">
        <v>-0.19999999999999929</v>
      </c>
      <c r="F6" s="112">
        <v>1.4500000000000028</v>
      </c>
      <c r="G6" s="112">
        <v>2.8999999999999986</v>
      </c>
      <c r="H6" s="112">
        <v>4.25</v>
      </c>
      <c r="I6" s="112">
        <v>5.8500000000000014</v>
      </c>
      <c r="J6" s="112">
        <v>7.5</v>
      </c>
      <c r="K6" s="112">
        <v>9</v>
      </c>
      <c r="L6" s="112">
        <v>11.450000000000003</v>
      </c>
      <c r="M6" s="112">
        <v>17.150000000000006</v>
      </c>
    </row>
    <row r="7" spans="2:13" x14ac:dyDescent="0.25">
      <c r="B7" s="244" t="s">
        <v>119</v>
      </c>
      <c r="C7" s="109" t="s">
        <v>57</v>
      </c>
      <c r="D7" s="112">
        <v>-9.4499999999999993</v>
      </c>
      <c r="E7" s="112">
        <v>-7.5</v>
      </c>
      <c r="F7" s="112">
        <v>-5.75</v>
      </c>
      <c r="G7" s="112">
        <v>-4.25</v>
      </c>
      <c r="H7" s="112">
        <v>-2.75</v>
      </c>
      <c r="I7" s="112">
        <v>-1.4500000000000028</v>
      </c>
      <c r="J7" s="112">
        <v>4.9999999999997158E-2</v>
      </c>
      <c r="K7" s="112">
        <v>1.8500000000000014</v>
      </c>
      <c r="L7" s="112">
        <v>5.8500000000000014</v>
      </c>
      <c r="M7" s="112">
        <v>12</v>
      </c>
    </row>
    <row r="8" spans="2:13" ht="15.75" thickBot="1" x14ac:dyDescent="0.3">
      <c r="B8" s="245"/>
      <c r="C8" s="110" t="s">
        <v>58</v>
      </c>
      <c r="D8" s="112">
        <v>-0.79999999999999716</v>
      </c>
      <c r="E8" s="112">
        <v>0.70000000000000284</v>
      </c>
      <c r="F8" s="112">
        <v>1.7000000000000028</v>
      </c>
      <c r="G8" s="112">
        <v>3</v>
      </c>
      <c r="H8" s="112">
        <v>5</v>
      </c>
      <c r="I8" s="112">
        <v>6.7000000000000028</v>
      </c>
      <c r="J8" s="112">
        <v>7.9500000000000028</v>
      </c>
      <c r="K8" s="112">
        <v>9.3500000000000014</v>
      </c>
      <c r="L8" s="112">
        <v>12.600000000000001</v>
      </c>
      <c r="M8" s="112">
        <v>17.200000000000003</v>
      </c>
    </row>
    <row r="9" spans="2:13" x14ac:dyDescent="0.25">
      <c r="B9" s="244" t="s">
        <v>120</v>
      </c>
      <c r="C9" s="109" t="s">
        <v>57</v>
      </c>
      <c r="D9" s="112">
        <v>-11.55</v>
      </c>
      <c r="E9" s="112">
        <v>-9.1999999999999993</v>
      </c>
      <c r="F9" s="112">
        <v>-7.7999999999999972</v>
      </c>
      <c r="G9" s="112">
        <v>-6.4000000000000057</v>
      </c>
      <c r="H9" s="112">
        <v>-4.7999999999999972</v>
      </c>
      <c r="I9" s="112">
        <v>-2.8999999999999986</v>
      </c>
      <c r="J9" s="112">
        <v>-0.39999999999999858</v>
      </c>
      <c r="K9" s="112">
        <v>2.5</v>
      </c>
      <c r="L9" s="112">
        <v>6</v>
      </c>
      <c r="M9" s="112">
        <v>10.100000000000001</v>
      </c>
    </row>
    <row r="10" spans="2:13" ht="15.75" thickBot="1" x14ac:dyDescent="0.3">
      <c r="B10" s="245"/>
      <c r="C10" s="110" t="s">
        <v>58</v>
      </c>
      <c r="D10" s="112">
        <v>-9</v>
      </c>
      <c r="E10" s="112">
        <v>-6.3999999999999986</v>
      </c>
      <c r="F10" s="112">
        <v>-4.8500000000000014</v>
      </c>
      <c r="G10" s="112">
        <v>-3.3500000000000014</v>
      </c>
      <c r="H10" s="112">
        <v>-1.6499999999999986</v>
      </c>
      <c r="I10" s="112">
        <v>0.40000000000000568</v>
      </c>
      <c r="J10" s="112">
        <v>3.1500000000000057</v>
      </c>
      <c r="K10" s="112">
        <v>6.3500000000000014</v>
      </c>
      <c r="L10" s="112">
        <v>10.149999999999999</v>
      </c>
      <c r="M10" s="112">
        <v>14.599999999999994</v>
      </c>
    </row>
    <row r="11" spans="2:13" x14ac:dyDescent="0.25">
      <c r="B11" s="244" t="s">
        <v>121</v>
      </c>
      <c r="C11" s="109" t="s">
        <v>57</v>
      </c>
      <c r="D11" s="112">
        <v>-10.100000000000001</v>
      </c>
      <c r="E11" s="112">
        <v>-7.1000000000000014</v>
      </c>
      <c r="F11" s="112">
        <v>-4.8500000000000014</v>
      </c>
      <c r="G11" s="112">
        <v>-3.2999999999999972</v>
      </c>
      <c r="H11" s="112">
        <v>-1.7999999999999972</v>
      </c>
      <c r="I11" s="112">
        <v>-0.45000000000000284</v>
      </c>
      <c r="J11" s="112">
        <v>1.0499999999999972</v>
      </c>
      <c r="K11" s="112">
        <v>3.2999999999999972</v>
      </c>
      <c r="L11" s="112">
        <v>6.2999999999999972</v>
      </c>
      <c r="M11" s="112">
        <v>10.149999999999999</v>
      </c>
    </row>
    <row r="12" spans="2:13" ht="15.75" thickBot="1" x14ac:dyDescent="0.3">
      <c r="B12" s="245"/>
      <c r="C12" s="110" t="s">
        <v>58</v>
      </c>
      <c r="D12" s="112">
        <v>-3.4500000000000028</v>
      </c>
      <c r="E12" s="112">
        <v>-2.2999999999999972</v>
      </c>
      <c r="F12" s="112">
        <v>-0.79999999999999716</v>
      </c>
      <c r="G12" s="112">
        <v>0.75</v>
      </c>
      <c r="H12" s="112">
        <v>2</v>
      </c>
      <c r="I12" s="112">
        <v>3.1000000000000014</v>
      </c>
      <c r="J12" s="112">
        <v>4.1000000000000014</v>
      </c>
      <c r="K12" s="112">
        <v>5.1000000000000014</v>
      </c>
      <c r="L12" s="112">
        <v>7.3500000000000014</v>
      </c>
      <c r="M12" s="112">
        <v>12.5</v>
      </c>
    </row>
    <row r="13" spans="2:13" x14ac:dyDescent="0.25">
      <c r="B13" s="244" t="s">
        <v>122</v>
      </c>
      <c r="C13" s="109" t="s">
        <v>57</v>
      </c>
      <c r="D13" s="112">
        <v>-11.549999999999997</v>
      </c>
      <c r="E13" s="112">
        <v>-9.5</v>
      </c>
      <c r="F13" s="112">
        <v>-7.25</v>
      </c>
      <c r="G13" s="112">
        <v>-5.3999999999999986</v>
      </c>
      <c r="H13" s="112">
        <v>-3.3999999999999986</v>
      </c>
      <c r="I13" s="112">
        <v>-1.2999999999999972</v>
      </c>
      <c r="J13" s="112">
        <v>0.20000000000000284</v>
      </c>
      <c r="K13" s="112">
        <v>2.0499999999999972</v>
      </c>
      <c r="L13" s="112">
        <v>5.0499999999999972</v>
      </c>
      <c r="M13" s="112">
        <v>9.0499999999999972</v>
      </c>
    </row>
    <row r="14" spans="2:13" ht="15.75" thickBot="1" x14ac:dyDescent="0.3">
      <c r="B14" s="245"/>
      <c r="C14" s="110" t="s">
        <v>58</v>
      </c>
      <c r="D14" s="112">
        <v>-4.6000000000000014</v>
      </c>
      <c r="E14" s="112">
        <v>-3.2999999999999972</v>
      </c>
      <c r="F14" s="112">
        <v>-1.7999999999999972</v>
      </c>
      <c r="G14" s="112">
        <v>-0.5</v>
      </c>
      <c r="H14" s="112">
        <v>0.5</v>
      </c>
      <c r="I14" s="112">
        <v>1.6000000000000014</v>
      </c>
      <c r="J14" s="112">
        <v>2.8500000000000014</v>
      </c>
      <c r="K14" s="112">
        <v>4.2999999999999972</v>
      </c>
      <c r="L14" s="112">
        <v>7.0499999999999972</v>
      </c>
      <c r="M14" s="112">
        <v>10.849999999999994</v>
      </c>
    </row>
    <row r="15" spans="2:13" x14ac:dyDescent="0.25">
      <c r="B15" s="244" t="s">
        <v>123</v>
      </c>
      <c r="C15" s="109" t="s">
        <v>57</v>
      </c>
      <c r="D15" s="112">
        <v>-8.8999999999999986</v>
      </c>
      <c r="E15" s="112">
        <v>-7.2999999999999972</v>
      </c>
      <c r="F15" s="112">
        <v>-5.8999999999999986</v>
      </c>
      <c r="G15" s="112">
        <v>-4.2999999999999972</v>
      </c>
      <c r="H15" s="112">
        <v>-2.6499999999999986</v>
      </c>
      <c r="I15" s="112">
        <v>-1.5</v>
      </c>
      <c r="J15" s="112">
        <v>-0.60000000000000853</v>
      </c>
      <c r="K15" s="112">
        <v>-0.10000000000000853</v>
      </c>
      <c r="L15" s="112">
        <v>0.59999999999999432</v>
      </c>
      <c r="M15" s="112">
        <v>1.9499999999999886</v>
      </c>
    </row>
    <row r="16" spans="2:13" ht="15.75" thickBot="1" x14ac:dyDescent="0.3">
      <c r="B16" s="245"/>
      <c r="C16" s="110" t="s">
        <v>58</v>
      </c>
      <c r="D16" s="112">
        <v>-4.75</v>
      </c>
      <c r="E16" s="112">
        <v>-3.0499999999999972</v>
      </c>
      <c r="F16" s="112">
        <v>-1.5499999999999972</v>
      </c>
      <c r="G16" s="112">
        <v>0.15000000000000568</v>
      </c>
      <c r="H16" s="112">
        <v>1.9000000000000057</v>
      </c>
      <c r="I16" s="112">
        <v>3.1500000000000057</v>
      </c>
      <c r="J16" s="112">
        <v>4.1500000000000057</v>
      </c>
      <c r="K16" s="112">
        <v>4.7000000000000028</v>
      </c>
      <c r="L16" s="112">
        <v>5.4500000000000028</v>
      </c>
      <c r="M16" s="112">
        <v>6.9000000000000057</v>
      </c>
    </row>
    <row r="17" spans="2:13" x14ac:dyDescent="0.25">
      <c r="B17" s="257" t="s">
        <v>124</v>
      </c>
      <c r="C17" s="109" t="s">
        <v>57</v>
      </c>
      <c r="D17" s="112">
        <v>-7.1000000000000014</v>
      </c>
      <c r="E17" s="112">
        <v>-0.14999999999999858</v>
      </c>
      <c r="F17" s="112">
        <v>2.1000000000000014</v>
      </c>
      <c r="G17" s="112">
        <v>3.7999999999999972</v>
      </c>
      <c r="H17" s="112">
        <v>5.1500000000000057</v>
      </c>
      <c r="I17" s="112">
        <v>6.5</v>
      </c>
      <c r="J17" s="112">
        <v>8</v>
      </c>
      <c r="K17" s="112">
        <v>9.7000000000000028</v>
      </c>
      <c r="L17" s="112">
        <v>12.150000000000006</v>
      </c>
      <c r="M17" s="112">
        <v>17.650000000000006</v>
      </c>
    </row>
    <row r="18" spans="2:13" ht="15.75" thickBot="1" x14ac:dyDescent="0.3">
      <c r="B18" s="258"/>
      <c r="C18" s="110" t="s">
        <v>58</v>
      </c>
      <c r="D18" s="112">
        <v>-6.1499999999999986</v>
      </c>
      <c r="E18" s="112">
        <v>0.95000000000000284</v>
      </c>
      <c r="F18" s="112">
        <v>3.25</v>
      </c>
      <c r="G18" s="112">
        <v>5</v>
      </c>
      <c r="H18" s="112">
        <v>6.3499999999999943</v>
      </c>
      <c r="I18" s="112">
        <v>7.7000000000000028</v>
      </c>
      <c r="J18" s="112">
        <v>9.25</v>
      </c>
      <c r="K18" s="112">
        <v>11</v>
      </c>
      <c r="L18" s="112">
        <v>13.5</v>
      </c>
      <c r="M18" s="112">
        <v>19.099999999999994</v>
      </c>
    </row>
    <row r="19" spans="2:13" x14ac:dyDescent="0.25">
      <c r="B19" s="257" t="s">
        <v>125</v>
      </c>
      <c r="C19" s="109" t="s">
        <v>57</v>
      </c>
      <c r="D19" s="112">
        <v>-11.700000000000003</v>
      </c>
      <c r="E19" s="112">
        <v>-4.4500000000000028</v>
      </c>
      <c r="F19" s="112">
        <v>-2.1000000000000014</v>
      </c>
      <c r="G19" s="112">
        <v>-0.5</v>
      </c>
      <c r="H19" s="112">
        <v>0.95000000000000284</v>
      </c>
      <c r="I19" s="112">
        <v>2.4000000000000057</v>
      </c>
      <c r="J19" s="112">
        <v>3.8499999999999943</v>
      </c>
      <c r="K19" s="112">
        <v>5.5999999999999943</v>
      </c>
      <c r="L19" s="112">
        <v>8.0499999999999972</v>
      </c>
      <c r="M19" s="112">
        <v>12.099999999999994</v>
      </c>
    </row>
    <row r="20" spans="2:13" ht="15.75" thickBot="1" x14ac:dyDescent="0.3">
      <c r="B20" s="258"/>
      <c r="C20" s="110" t="s">
        <v>58</v>
      </c>
      <c r="D20" s="112">
        <v>-11.149999999999999</v>
      </c>
      <c r="E20" s="112">
        <v>-3.8499999999999943</v>
      </c>
      <c r="F20" s="112">
        <v>-1.5</v>
      </c>
      <c r="G20" s="112">
        <v>0.15000000000000568</v>
      </c>
      <c r="H20" s="112">
        <v>1.6500000000000057</v>
      </c>
      <c r="I20" s="112">
        <v>3.0999999999999943</v>
      </c>
      <c r="J20" s="112">
        <v>4.5499999999999972</v>
      </c>
      <c r="K20" s="112">
        <v>6.2999999999999972</v>
      </c>
      <c r="L20" s="112">
        <v>8.75</v>
      </c>
      <c r="M20" s="112">
        <v>12.849999999999994</v>
      </c>
    </row>
    <row r="21" spans="2:13" x14ac:dyDescent="0.25">
      <c r="B21" s="257" t="s">
        <v>126</v>
      </c>
      <c r="C21" s="109" t="s">
        <v>57</v>
      </c>
      <c r="D21" s="112">
        <v>-11.799999999999997</v>
      </c>
      <c r="E21" s="112">
        <v>-6.5</v>
      </c>
      <c r="F21" s="112">
        <v>-4.75</v>
      </c>
      <c r="G21" s="112">
        <v>-3.3499999999999943</v>
      </c>
      <c r="H21" s="112">
        <v>-2.1500000000000057</v>
      </c>
      <c r="I21" s="112">
        <v>-1.1999999999999886</v>
      </c>
      <c r="J21" s="112">
        <v>-0.15000000000000568</v>
      </c>
      <c r="K21" s="112">
        <v>1.2000000000000028</v>
      </c>
      <c r="L21" s="112">
        <v>3.0500000000000114</v>
      </c>
      <c r="M21" s="112">
        <v>7.4000000000000057</v>
      </c>
    </row>
    <row r="22" spans="2:13" ht="15.75" thickBot="1" x14ac:dyDescent="0.3">
      <c r="B22" s="258"/>
      <c r="C22" s="110" t="s">
        <v>58</v>
      </c>
      <c r="D22" s="112">
        <v>-13.299999999999997</v>
      </c>
      <c r="E22" s="112">
        <v>-7.2000000000000028</v>
      </c>
      <c r="F22" s="112">
        <v>-5.2999999999999972</v>
      </c>
      <c r="G22" s="112">
        <v>-3.8499999999999943</v>
      </c>
      <c r="H22" s="112">
        <v>-2.5</v>
      </c>
      <c r="I22" s="112">
        <v>-1.3000000000000114</v>
      </c>
      <c r="J22" s="112">
        <v>0</v>
      </c>
      <c r="K22" s="112">
        <v>1.5</v>
      </c>
      <c r="L22" s="112">
        <v>3.5</v>
      </c>
      <c r="M22" s="112">
        <v>7.5999999999999943</v>
      </c>
    </row>
  </sheetData>
  <sheetProtection algorithmName="SHA-512" hashValue="jbs8cNbpUnbayhx84nJeKOU7hXffkXn2hnmUfh45mZ+TemH4xnBTHsJjsBEKyrS9DAaR1ncijLMMtZk6639ugQ==" saltValue="MaFUt2iZ6nHwuiT+lFACwA==" spinCount="100000" sheet="1" objects="1" scenarios="1"/>
  <mergeCells count="13">
    <mergeCell ref="B2:M2"/>
    <mergeCell ref="B3:B4"/>
    <mergeCell ref="C3:C4"/>
    <mergeCell ref="D3:M3"/>
    <mergeCell ref="B21:B22"/>
    <mergeCell ref="B5:B6"/>
    <mergeCell ref="B7:B8"/>
    <mergeCell ref="B15:B16"/>
    <mergeCell ref="B17:B18"/>
    <mergeCell ref="B19:B20"/>
    <mergeCell ref="B9:B10"/>
    <mergeCell ref="B11:B12"/>
    <mergeCell ref="B13:B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AE4A3-F657-4A70-BD7F-8FB8EBEB0273}">
  <dimension ref="A2:U33"/>
  <sheetViews>
    <sheetView showGridLines="0" tabSelected="1" workbookViewId="0">
      <selection activeCell="P20" sqref="P20"/>
    </sheetView>
  </sheetViews>
  <sheetFormatPr defaultColWidth="9.140625" defaultRowHeight="12.75" x14ac:dyDescent="0.2"/>
  <cols>
    <col min="1" max="1" width="9.140625" style="68"/>
    <col min="2" max="3" width="5.7109375" style="68" customWidth="1"/>
    <col min="4" max="4" width="30.7109375" style="68" customWidth="1"/>
    <col min="5" max="5" width="10" style="68" bestFit="1" customWidth="1"/>
    <col min="6" max="6" width="9.140625" style="68"/>
    <col min="7" max="8" width="5.7109375" style="68" customWidth="1"/>
    <col min="9" max="9" width="33.140625" style="68" bestFit="1" customWidth="1"/>
    <col min="10" max="10" width="10" style="68" bestFit="1" customWidth="1"/>
    <col min="11" max="18" width="9.140625" style="68"/>
    <col min="19" max="19" width="8.5703125" style="68" customWidth="1"/>
    <col min="20" max="21" width="6.7109375" style="68" customWidth="1"/>
    <col min="22" max="16384" width="9.140625" style="68"/>
  </cols>
  <sheetData>
    <row r="2" spans="2:21" x14ac:dyDescent="0.2">
      <c r="D2" s="264"/>
      <c r="E2" s="265" t="s">
        <v>222</v>
      </c>
    </row>
    <row r="3" spans="2:21" x14ac:dyDescent="0.2">
      <c r="D3" s="159" t="s">
        <v>193</v>
      </c>
      <c r="E3" s="165">
        <v>0.98</v>
      </c>
      <c r="S3" s="155" t="s">
        <v>191</v>
      </c>
      <c r="T3" s="155"/>
      <c r="U3" s="155"/>
    </row>
    <row r="4" spans="2:21" x14ac:dyDescent="0.2">
      <c r="D4" s="159" t="s">
        <v>194</v>
      </c>
      <c r="E4" s="165">
        <v>0.02</v>
      </c>
      <c r="S4" s="152"/>
      <c r="T4" s="163" t="s">
        <v>113</v>
      </c>
      <c r="U4" s="163" t="s">
        <v>190</v>
      </c>
    </row>
    <row r="5" spans="2:21" customFormat="1" ht="15" x14ac:dyDescent="0.25">
      <c r="D5" s="159" t="s">
        <v>186</v>
      </c>
      <c r="E5" s="165"/>
      <c r="S5" s="153" t="s">
        <v>188</v>
      </c>
      <c r="T5" s="164">
        <v>0.62</v>
      </c>
      <c r="U5" s="164">
        <v>0.38</v>
      </c>
    </row>
    <row r="6" spans="2:21" customFormat="1" ht="15" x14ac:dyDescent="0.25">
      <c r="D6" s="157" t="s">
        <v>192</v>
      </c>
      <c r="E6" s="158">
        <f>SUM(E3:E4)</f>
        <v>1</v>
      </c>
      <c r="S6" s="153" t="s">
        <v>189</v>
      </c>
      <c r="T6" s="164">
        <v>0.59</v>
      </c>
      <c r="U6" s="164">
        <v>0.41</v>
      </c>
    </row>
    <row r="7" spans="2:21" customFormat="1" ht="15" x14ac:dyDescent="0.25">
      <c r="B7" s="68"/>
      <c r="C7" s="68"/>
      <c r="D7" s="68"/>
      <c r="E7" s="68"/>
      <c r="F7" s="68"/>
      <c r="G7" s="68"/>
      <c r="H7" s="68"/>
      <c r="I7" s="68"/>
      <c r="J7" s="68"/>
      <c r="S7" s="154" t="s">
        <v>187</v>
      </c>
      <c r="T7" s="164">
        <v>0.28000000000000003</v>
      </c>
      <c r="U7" s="164">
        <v>0.72</v>
      </c>
    </row>
    <row r="8" spans="2:21" ht="15.75" x14ac:dyDescent="0.25">
      <c r="B8" s="259" t="s">
        <v>70</v>
      </c>
      <c r="C8" s="259"/>
      <c r="D8" s="259"/>
      <c r="E8" s="259"/>
      <c r="G8" s="260" t="s">
        <v>71</v>
      </c>
      <c r="H8" s="260"/>
      <c r="I8" s="260"/>
      <c r="J8" s="260"/>
    </row>
    <row r="9" spans="2:21" x14ac:dyDescent="0.2">
      <c r="C9" s="75" t="s">
        <v>72</v>
      </c>
      <c r="D9" s="69" t="s">
        <v>73</v>
      </c>
      <c r="E9" s="74" t="s">
        <v>74</v>
      </c>
      <c r="H9" s="75" t="s">
        <v>72</v>
      </c>
      <c r="I9" s="69" t="s">
        <v>73</v>
      </c>
      <c r="J9" s="74" t="s">
        <v>74</v>
      </c>
    </row>
    <row r="10" spans="2:21" x14ac:dyDescent="0.2">
      <c r="B10" s="70" t="s">
        <v>68</v>
      </c>
      <c r="C10" s="76"/>
      <c r="D10" s="71"/>
      <c r="E10" s="71"/>
      <c r="G10" s="70" t="s">
        <v>68</v>
      </c>
      <c r="H10" s="76"/>
      <c r="I10" s="71"/>
      <c r="J10" s="71"/>
    </row>
    <row r="11" spans="2:21" ht="15" x14ac:dyDescent="0.25">
      <c r="C11" s="77">
        <v>0.129</v>
      </c>
      <c r="D11" s="68" t="s">
        <v>75</v>
      </c>
      <c r="E11" s="166">
        <f>C11*$E$3</f>
        <v>0.12642</v>
      </c>
      <c r="G11" s="72">
        <v>4.8885866166907396E-3</v>
      </c>
      <c r="H11" s="77">
        <f>G11/SUM($G$11:$G$16)</f>
        <v>5.1836487568594734E-3</v>
      </c>
      <c r="I11" s="68" t="s">
        <v>76</v>
      </c>
      <c r="J11" s="167">
        <f>H11*$E$3</f>
        <v>5.0799757817222837E-3</v>
      </c>
    </row>
    <row r="12" spans="2:21" ht="15" x14ac:dyDescent="0.25">
      <c r="C12" s="77">
        <v>0.06</v>
      </c>
      <c r="D12" s="68" t="s">
        <v>77</v>
      </c>
      <c r="E12" s="166">
        <f t="shared" ref="E12:E20" si="0">C12*$E$3</f>
        <v>5.8799999999999998E-2</v>
      </c>
      <c r="G12" s="72">
        <v>0</v>
      </c>
      <c r="H12" s="150">
        <f t="shared" ref="H12:H16" si="1">G12/SUM($G$11:$G$16)</f>
        <v>0</v>
      </c>
      <c r="I12" s="151" t="s">
        <v>78</v>
      </c>
      <c r="J12" s="167">
        <f t="shared" ref="J12:J16" si="2">H12*$E$3</f>
        <v>0</v>
      </c>
    </row>
    <row r="13" spans="2:21" ht="15" x14ac:dyDescent="0.25">
      <c r="C13" s="77">
        <v>6.4000000000000001E-2</v>
      </c>
      <c r="D13" s="68" t="s">
        <v>79</v>
      </c>
      <c r="E13" s="166">
        <f t="shared" si="0"/>
        <v>6.2719999999999998E-2</v>
      </c>
      <c r="G13" s="72">
        <v>5.1566823995469344E-2</v>
      </c>
      <c r="H13" s="77">
        <f t="shared" si="1"/>
        <v>5.4679260910846628E-2</v>
      </c>
      <c r="I13" s="68" t="s">
        <v>80</v>
      </c>
      <c r="J13" s="167">
        <f t="shared" si="2"/>
        <v>5.3585675692629696E-2</v>
      </c>
    </row>
    <row r="14" spans="2:21" ht="15" x14ac:dyDescent="0.25">
      <c r="C14" s="77">
        <v>5.5E-2</v>
      </c>
      <c r="D14" s="68" t="s">
        <v>81</v>
      </c>
      <c r="E14" s="166">
        <f t="shared" si="0"/>
        <v>5.3899999999999997E-2</v>
      </c>
      <c r="G14" s="72">
        <v>0.20613932173821997</v>
      </c>
      <c r="H14" s="77">
        <f t="shared" si="1"/>
        <v>0.21858134521333725</v>
      </c>
      <c r="I14" s="68" t="s">
        <v>82</v>
      </c>
      <c r="J14" s="167">
        <f t="shared" si="2"/>
        <v>0.21420971830907048</v>
      </c>
    </row>
    <row r="15" spans="2:21" ht="15" x14ac:dyDescent="0.25">
      <c r="C15" s="77">
        <v>0.13500000000000001</v>
      </c>
      <c r="D15" s="68" t="s">
        <v>83</v>
      </c>
      <c r="E15" s="166">
        <f t="shared" si="0"/>
        <v>0.1323</v>
      </c>
      <c r="G15" s="72">
        <v>0.15889187685431058</v>
      </c>
      <c r="H15" s="77">
        <f t="shared" si="1"/>
        <v>0.16848216969682475</v>
      </c>
      <c r="I15" s="68" t="s">
        <v>84</v>
      </c>
      <c r="J15" s="167">
        <f t="shared" si="2"/>
        <v>0.16511252630288825</v>
      </c>
    </row>
    <row r="16" spans="2:21" ht="15" x14ac:dyDescent="0.25">
      <c r="C16" s="77">
        <v>0.106</v>
      </c>
      <c r="D16" s="68" t="s">
        <v>85</v>
      </c>
      <c r="E16" s="166">
        <f t="shared" si="0"/>
        <v>0.10388</v>
      </c>
      <c r="G16" s="72">
        <v>0.52159168293879599</v>
      </c>
      <c r="H16" s="77">
        <f t="shared" si="1"/>
        <v>0.55307357542213187</v>
      </c>
      <c r="I16" s="68" t="s">
        <v>86</v>
      </c>
      <c r="J16" s="167">
        <f t="shared" si="2"/>
        <v>0.54201210391368926</v>
      </c>
    </row>
    <row r="17" spans="1:10" x14ac:dyDescent="0.2">
      <c r="C17" s="77">
        <v>0.05</v>
      </c>
      <c r="D17" s="68" t="s">
        <v>87</v>
      </c>
      <c r="E17" s="166">
        <f t="shared" si="0"/>
        <v>4.9000000000000002E-2</v>
      </c>
      <c r="H17" s="79"/>
    </row>
    <row r="18" spans="1:10" x14ac:dyDescent="0.2">
      <c r="C18" s="77">
        <v>5.8000000000000003E-2</v>
      </c>
      <c r="D18" s="68" t="s">
        <v>88</v>
      </c>
      <c r="E18" s="166">
        <f t="shared" si="0"/>
        <v>5.6840000000000002E-2</v>
      </c>
      <c r="H18" s="79"/>
    </row>
    <row r="19" spans="1:10" x14ac:dyDescent="0.2">
      <c r="C19" s="77">
        <v>0.192</v>
      </c>
      <c r="D19" s="68" t="s">
        <v>89</v>
      </c>
      <c r="E19" s="166">
        <f t="shared" si="0"/>
        <v>0.18815999999999999</v>
      </c>
      <c r="H19" s="79"/>
    </row>
    <row r="20" spans="1:10" x14ac:dyDescent="0.2">
      <c r="C20" s="77">
        <v>0.151</v>
      </c>
      <c r="D20" s="68" t="s">
        <v>90</v>
      </c>
      <c r="E20" s="166">
        <f t="shared" si="0"/>
        <v>0.14798</v>
      </c>
      <c r="H20" s="79"/>
    </row>
    <row r="21" spans="1:10" x14ac:dyDescent="0.2">
      <c r="C21" s="162">
        <f>SUM(C11:C20)</f>
        <v>1.0000000000000002</v>
      </c>
      <c r="H21" s="162">
        <f>SUM(H11:H20)</f>
        <v>1</v>
      </c>
    </row>
    <row r="22" spans="1:10" ht="15" x14ac:dyDescent="0.25">
      <c r="C22" s="78"/>
      <c r="H22" s="78"/>
    </row>
    <row r="23" spans="1:10" x14ac:dyDescent="0.2">
      <c r="B23" s="70" t="s">
        <v>69</v>
      </c>
      <c r="C23" s="76"/>
      <c r="D23" s="71"/>
      <c r="E23" s="71"/>
      <c r="G23" s="70" t="s">
        <v>69</v>
      </c>
      <c r="H23" s="76"/>
      <c r="I23" s="71"/>
      <c r="J23" s="71"/>
    </row>
    <row r="24" spans="1:10" ht="15" x14ac:dyDescent="0.25">
      <c r="A24" s="161" t="s">
        <v>190</v>
      </c>
      <c r="C24" s="77">
        <v>0.105</v>
      </c>
      <c r="D24" s="68" t="s">
        <v>91</v>
      </c>
      <c r="E24" s="166">
        <f>IF(ISBLANK($E$5),$E$4*C24,
IF($E$5=$S$5,$E$4*HLOOKUP(A24,$T$4:$U$7,2,FALSE)*(C24/SUMIF($A$24:$A$29,A24,$C$24:$C$29)),
IF($E$5=$S$6,$E$4*HLOOKUP(A24,$T$4:$U$7,3,FALSE)*(C24/SUMIF($A$24:$A$29,A24,$C$24:$C$29)),
IF($E$5=$S$7,$E$4*HLOOKUP(A24,$T$4:$U$7,4,FALSE)*(C24/SUMIF($A$24:$A$29,A24,$C$24:$C$29)),$E$4*C24))))</f>
        <v>2.0999999999999999E-3</v>
      </c>
      <c r="G24" s="72">
        <v>2.9674628525854247E-2</v>
      </c>
      <c r="H24" s="77">
        <f>G24/SUM($G$24:$G$25)</f>
        <v>0.92672450299840015</v>
      </c>
      <c r="I24" s="68" t="s">
        <v>92</v>
      </c>
      <c r="J24" s="167">
        <f>IF(ISBLANK($E$5),H24*$E$4,
IF($E$5=$S$5,$E$4*$T$5,
IF($E$5=$S$6,$E$4*$T$6,
IF($E$5=$S$7,$E$4*$T$7,H24*$E$4))))</f>
        <v>1.8534490059968003E-2</v>
      </c>
    </row>
    <row r="25" spans="1:10" ht="15" x14ac:dyDescent="0.25">
      <c r="A25" s="161" t="s">
        <v>190</v>
      </c>
      <c r="C25" s="77">
        <v>0.48</v>
      </c>
      <c r="D25" s="68" t="s">
        <v>93</v>
      </c>
      <c r="E25" s="166">
        <f t="shared" ref="E25:E29" si="3">IF(ISBLANK($E$5),$E$4*C25,
IF($E$5=$S$5,$E$4*HLOOKUP(A25,$T$4:$U$7,2,FALSE)*(C25/SUMIF($A$24:$A$29,A25,$C$24:$C$29)),
IF($E$5=$S$6,$E$4*HLOOKUP(A25,$T$4:$U$7,3,FALSE)*(C25/SUMIF($A$24:$A$29,A25,$C$24:$C$29)),
IF($E$5=$S$7,$E$4*HLOOKUP(A25,$T$4:$U$7,4,FALSE)*(C25/SUMIF($A$24:$A$29,A25,$C$24:$C$29)),$E$4*C25))))</f>
        <v>9.5999999999999992E-3</v>
      </c>
      <c r="G25" s="72">
        <v>2.3463533623363968E-3</v>
      </c>
      <c r="H25" s="77">
        <f>G25/SUM($G$24:$G$25)</f>
        <v>7.3275497001599854E-2</v>
      </c>
      <c r="I25" s="68" t="s">
        <v>67</v>
      </c>
      <c r="J25" s="167">
        <f>IF(ISBLANK($E$5),H25*$E$4,
IF($E$5=$S$5,$E$4*$U$5,
IF($E$5=$S$6,$E$4*$U$6,
IF($E$5=$S$7,$E$4*$U$7,H25*$E$4))))</f>
        <v>1.4655099400319972E-3</v>
      </c>
    </row>
    <row r="26" spans="1:10" x14ac:dyDescent="0.2">
      <c r="A26" s="161" t="s">
        <v>190</v>
      </c>
      <c r="C26" s="77">
        <v>4.4999999999999998E-2</v>
      </c>
      <c r="D26" s="68" t="s">
        <v>94</v>
      </c>
      <c r="E26" s="166">
        <f t="shared" si="3"/>
        <v>8.9999999999999998E-4</v>
      </c>
      <c r="H26" s="79"/>
    </row>
    <row r="27" spans="1:10" x14ac:dyDescent="0.2">
      <c r="A27" s="161" t="s">
        <v>190</v>
      </c>
      <c r="C27" s="77">
        <v>4.4999999999999998E-2</v>
      </c>
      <c r="D27" s="68" t="s">
        <v>95</v>
      </c>
      <c r="E27" s="166">
        <f t="shared" si="3"/>
        <v>8.9999999999999998E-4</v>
      </c>
      <c r="H27" s="79"/>
    </row>
    <row r="28" spans="1:10" x14ac:dyDescent="0.2">
      <c r="A28" s="161" t="s">
        <v>113</v>
      </c>
      <c r="C28" s="77">
        <v>0.05</v>
      </c>
      <c r="D28" s="68" t="s">
        <v>96</v>
      </c>
      <c r="E28" s="166">
        <f t="shared" si="3"/>
        <v>1E-3</v>
      </c>
      <c r="H28" s="79"/>
    </row>
    <row r="29" spans="1:10" x14ac:dyDescent="0.2">
      <c r="A29" s="161" t="s">
        <v>113</v>
      </c>
      <c r="C29" s="77">
        <v>0.27500000000000002</v>
      </c>
      <c r="D29" s="68" t="s">
        <v>97</v>
      </c>
      <c r="E29" s="166">
        <f t="shared" si="3"/>
        <v>5.5000000000000005E-3</v>
      </c>
      <c r="H29" s="79"/>
    </row>
    <row r="30" spans="1:10" x14ac:dyDescent="0.2">
      <c r="C30" s="162">
        <f>SUM(C24:C29)</f>
        <v>1</v>
      </c>
      <c r="H30" s="162">
        <f>SUM(H24:H29)</f>
        <v>1</v>
      </c>
    </row>
    <row r="31" spans="1:10" ht="15" x14ac:dyDescent="0.25">
      <c r="E31" s="160">
        <f>SUM(E11:E20,E24:E29)</f>
        <v>1</v>
      </c>
      <c r="J31" s="160">
        <f>SUM(J11:J20,J24:J29)</f>
        <v>1</v>
      </c>
    </row>
    <row r="32" spans="1:10" x14ac:dyDescent="0.2">
      <c r="C32" s="73"/>
    </row>
    <row r="33" spans="3:3" x14ac:dyDescent="0.2">
      <c r="C33" s="156"/>
    </row>
  </sheetData>
  <sheetProtection algorithmName="SHA-512" hashValue="q3u58cP+WIrLWhdaaDLCrn3Az2HbwrVrzuF1xjzitcTxRBRrLJQTiKrNTGK167t6ozfjGtEUXHYnEB5sePYSjg==" saltValue="fkJCHkwst2KoU7n+Ro5c0w==" spinCount="100000" sheet="1" objects="1" scenarios="1"/>
  <mergeCells count="2">
    <mergeCell ref="B8:E8"/>
    <mergeCell ref="G8:J8"/>
  </mergeCells>
  <conditionalFormatting sqref="E6">
    <cfRule type="cellIs" dxfId="5" priority="5" operator="notEqual">
      <formula>1</formula>
    </cfRule>
    <cfRule type="cellIs" dxfId="4" priority="6" operator="equal">
      <formula>1</formula>
    </cfRule>
  </conditionalFormatting>
  <conditionalFormatting sqref="E31">
    <cfRule type="cellIs" dxfId="3" priority="3" operator="notEqual">
      <formula>1</formula>
    </cfRule>
    <cfRule type="cellIs" dxfId="2" priority="4" operator="equal">
      <formula>1</formula>
    </cfRule>
  </conditionalFormatting>
  <conditionalFormatting sqref="J31">
    <cfRule type="cellIs" dxfId="1" priority="1" operator="notEqual">
      <formula>1</formula>
    </cfRule>
    <cfRule type="cellIs" dxfId="0" priority="2" operator="equal">
      <formula>1</formula>
    </cfRule>
  </conditionalFormatting>
  <dataValidations count="1">
    <dataValidation type="list" allowBlank="1" showInputMessage="1" showErrorMessage="1" sqref="E5" xr:uid="{3E564740-82E1-4A74-92C1-1C726335EE62}">
      <formula1>$S$4:$S$7</formula1>
    </dataValidation>
  </dataValidations>
  <pageMargins left="0.7" right="0.7" top="0.75" bottom="0.75" header="0.3" footer="0.3"/>
  <pageSetup orientation="portrait" horizontalDpi="90" verticalDpi="9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B05E1-B4DD-460D-8CA4-BF5FB0845836}">
  <dimension ref="B2:AH28"/>
  <sheetViews>
    <sheetView showGridLines="0" zoomScaleNormal="100" workbookViewId="0">
      <selection activeCell="F3" sqref="F3"/>
    </sheetView>
  </sheetViews>
  <sheetFormatPr defaultRowHeight="15" x14ac:dyDescent="0.25"/>
  <cols>
    <col min="2" max="3" width="6.7109375" customWidth="1"/>
    <col min="4" max="4" width="10.7109375" customWidth="1"/>
    <col min="5" max="6" width="14.7109375" customWidth="1"/>
    <col min="8" max="8" width="9.140625" style="83"/>
  </cols>
  <sheetData>
    <row r="2" spans="2:34" x14ac:dyDescent="0.25">
      <c r="E2" s="261" t="s">
        <v>70</v>
      </c>
      <c r="F2" s="261"/>
    </row>
    <row r="3" spans="2:34" ht="60.75" thickBot="1" x14ac:dyDescent="0.3">
      <c r="B3" s="170" t="s">
        <v>195</v>
      </c>
      <c r="C3" s="170" t="s">
        <v>196</v>
      </c>
      <c r="D3" s="171" t="s">
        <v>197</v>
      </c>
      <c r="E3" s="171" t="s">
        <v>198</v>
      </c>
      <c r="F3" s="171" t="s">
        <v>199</v>
      </c>
    </row>
    <row r="4" spans="2:34" ht="15.75" thickTop="1" x14ac:dyDescent="0.25">
      <c r="B4" s="168">
        <v>5</v>
      </c>
      <c r="C4" s="168">
        <v>15</v>
      </c>
      <c r="D4">
        <v>10</v>
      </c>
      <c r="E4" s="169">
        <v>0</v>
      </c>
      <c r="F4" s="169">
        <v>0</v>
      </c>
    </row>
    <row r="5" spans="2:34" ht="15.75" customHeight="1" x14ac:dyDescent="0.25">
      <c r="B5" s="168">
        <v>15</v>
      </c>
      <c r="C5" s="168">
        <v>30</v>
      </c>
      <c r="D5">
        <v>22.5</v>
      </c>
      <c r="E5" s="169">
        <v>0</v>
      </c>
      <c r="F5" s="169">
        <v>0</v>
      </c>
      <c r="L5" s="263" t="s">
        <v>220</v>
      </c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2" t="s">
        <v>221</v>
      </c>
      <c r="AC5" s="262"/>
      <c r="AD5" s="262"/>
      <c r="AE5" s="262"/>
      <c r="AF5" s="262"/>
      <c r="AG5" s="262"/>
      <c r="AH5" s="262"/>
    </row>
    <row r="6" spans="2:34" x14ac:dyDescent="0.25">
      <c r="B6" s="168">
        <v>30</v>
      </c>
      <c r="C6" s="168">
        <v>46</v>
      </c>
      <c r="D6">
        <v>38</v>
      </c>
      <c r="E6" s="169">
        <v>7.1862348178137678E-2</v>
      </c>
      <c r="F6" s="169">
        <v>7.1862348178137678E-2</v>
      </c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2"/>
      <c r="AC6" s="262"/>
      <c r="AD6" s="262"/>
      <c r="AE6" s="262"/>
      <c r="AF6" s="262"/>
      <c r="AG6" s="262"/>
      <c r="AH6" s="262"/>
    </row>
    <row r="7" spans="2:34" x14ac:dyDescent="0.25">
      <c r="B7" s="168">
        <v>46</v>
      </c>
      <c r="C7" s="168">
        <v>61</v>
      </c>
      <c r="D7">
        <v>53.5</v>
      </c>
      <c r="E7" s="169">
        <v>0.17105263157894759</v>
      </c>
      <c r="F7" s="169">
        <v>9.9190283400809917E-2</v>
      </c>
    </row>
    <row r="8" spans="2:34" x14ac:dyDescent="0.25">
      <c r="B8" s="168">
        <v>61</v>
      </c>
      <c r="C8" s="168">
        <v>76</v>
      </c>
      <c r="D8">
        <v>68.5</v>
      </c>
      <c r="E8" s="169">
        <v>0.35931174089068724</v>
      </c>
      <c r="F8" s="169">
        <v>0.18825910931173964</v>
      </c>
    </row>
    <row r="9" spans="2:34" x14ac:dyDescent="0.25">
      <c r="B9" s="168">
        <v>76</v>
      </c>
      <c r="C9" s="168">
        <v>91</v>
      </c>
      <c r="D9">
        <v>83.5</v>
      </c>
      <c r="E9" s="169">
        <v>0.61234817813765241</v>
      </c>
      <c r="F9" s="169">
        <v>0.25303643724696517</v>
      </c>
    </row>
    <row r="10" spans="2:34" x14ac:dyDescent="0.25">
      <c r="B10" s="168">
        <v>91</v>
      </c>
      <c r="C10" s="168">
        <v>106</v>
      </c>
      <c r="D10">
        <v>98.5</v>
      </c>
      <c r="E10" s="169">
        <v>0.72672064777328416</v>
      </c>
      <c r="F10" s="169">
        <v>0.11437246963563175</v>
      </c>
    </row>
    <row r="11" spans="2:34" x14ac:dyDescent="0.25">
      <c r="B11" s="168">
        <v>106</v>
      </c>
      <c r="C11" s="168">
        <v>122</v>
      </c>
      <c r="D11">
        <v>114</v>
      </c>
      <c r="E11" s="169">
        <v>0.82287449392713385</v>
      </c>
      <c r="F11" s="169">
        <v>9.6153846153849698E-2</v>
      </c>
    </row>
    <row r="12" spans="2:34" x14ac:dyDescent="0.25">
      <c r="B12" s="168">
        <v>122</v>
      </c>
      <c r="C12" s="168">
        <v>137</v>
      </c>
      <c r="D12">
        <v>129.5</v>
      </c>
      <c r="E12" s="169">
        <v>0.90384615384616518</v>
      </c>
      <c r="F12" s="169">
        <v>8.0971659919031325E-2</v>
      </c>
    </row>
    <row r="13" spans="2:34" x14ac:dyDescent="0.25">
      <c r="B13" s="168">
        <v>137</v>
      </c>
      <c r="C13" s="168">
        <v>152</v>
      </c>
      <c r="D13">
        <v>144.5</v>
      </c>
      <c r="E13" s="169">
        <v>1.0000000000000149</v>
      </c>
      <c r="F13" s="169">
        <v>9.6153846153849698E-2</v>
      </c>
    </row>
    <row r="14" spans="2:34" x14ac:dyDescent="0.25">
      <c r="B14" s="168">
        <v>152</v>
      </c>
      <c r="C14" s="168">
        <v>167</v>
      </c>
      <c r="D14">
        <v>159.5</v>
      </c>
      <c r="E14" s="169">
        <v>1.0000000000000149</v>
      </c>
      <c r="F14" s="169">
        <v>0</v>
      </c>
    </row>
    <row r="26" spans="12:24" x14ac:dyDescent="0.25">
      <c r="L26" t="s">
        <v>217</v>
      </c>
    </row>
    <row r="28" spans="12:24" ht="15.75" x14ac:dyDescent="0.25">
      <c r="L28" s="181" t="s">
        <v>218</v>
      </c>
      <c r="X28" s="181" t="s">
        <v>219</v>
      </c>
    </row>
  </sheetData>
  <sheetProtection algorithmName="SHA-512" hashValue="QNG8xFtfgfSug7vLsHAM88gYuypJYvY1OzW5C/FJqOnp8btCFfD3hP+/Q9NUBtTReS6Y4PciXPFjrjZG5C+I5w==" saltValue="SVTMD8sBH61ARJSGauj9Pg==" spinCount="100000" sheet="1" objects="1" scenarios="1"/>
  <mergeCells count="3">
    <mergeCell ref="E2:F2"/>
    <mergeCell ref="AB5:AH6"/>
    <mergeCell ref="L5:AA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BE40D-CA60-4696-A149-037BAA73D1E0}">
  <dimension ref="B1:R124"/>
  <sheetViews>
    <sheetView showGridLines="0" workbookViewId="0">
      <selection activeCell="K21" sqref="K21"/>
    </sheetView>
  </sheetViews>
  <sheetFormatPr defaultRowHeight="15" x14ac:dyDescent="0.25"/>
  <cols>
    <col min="1" max="1" width="5.28515625" customWidth="1"/>
    <col min="2" max="2" width="20.5703125" bestFit="1" customWidth="1"/>
    <col min="4" max="4" width="5.7109375" customWidth="1"/>
    <col min="5" max="5" width="5.7109375" style="83" customWidth="1"/>
    <col min="6" max="6" width="5.5703125" customWidth="1"/>
    <col min="7" max="7" width="9.140625" style="2"/>
    <col min="8" max="8" width="12.7109375" style="2" bestFit="1" customWidth="1"/>
    <col min="9" max="9" width="13.140625" style="2" bestFit="1" customWidth="1"/>
    <col min="10" max="10" width="4.5703125" customWidth="1"/>
    <col min="11" max="11" width="15.85546875" bestFit="1" customWidth="1"/>
    <col min="12" max="12" width="9.140625" style="3"/>
    <col min="13" max="14" width="2.140625" customWidth="1"/>
    <col min="15" max="15" width="6.140625" customWidth="1"/>
    <col min="16" max="16" width="6" customWidth="1"/>
    <col min="17" max="17" width="12.5703125" customWidth="1"/>
    <col min="18" max="18" width="6.7109375" customWidth="1"/>
  </cols>
  <sheetData>
    <row r="1" spans="2:18" x14ac:dyDescent="0.25">
      <c r="G1"/>
      <c r="H1"/>
      <c r="I1"/>
      <c r="L1"/>
    </row>
    <row r="2" spans="2:18" x14ac:dyDescent="0.25">
      <c r="B2" s="183" t="s">
        <v>21</v>
      </c>
      <c r="C2" s="183"/>
      <c r="G2" s="1">
        <v>0.1</v>
      </c>
    </row>
    <row r="3" spans="2:18" ht="15.75" thickBot="1" x14ac:dyDescent="0.3">
      <c r="B3" s="33" t="s">
        <v>17</v>
      </c>
      <c r="C3" s="34" t="s">
        <v>18</v>
      </c>
      <c r="G3" s="4" t="s">
        <v>0</v>
      </c>
      <c r="H3" s="4" t="s">
        <v>1</v>
      </c>
      <c r="I3" s="4" t="s">
        <v>2</v>
      </c>
      <c r="O3" s="5"/>
      <c r="P3" s="5"/>
      <c r="Q3" s="6" t="s">
        <v>3</v>
      </c>
      <c r="R3" s="6"/>
    </row>
    <row r="4" spans="2:18" ht="15.75" thickTop="1" x14ac:dyDescent="0.25">
      <c r="B4" s="33" t="s">
        <v>19</v>
      </c>
      <c r="C4" s="34" t="s">
        <v>20</v>
      </c>
      <c r="G4" s="2">
        <v>0</v>
      </c>
      <c r="H4" s="7">
        <v>3.8369304556354917E-3</v>
      </c>
      <c r="I4" s="8">
        <v>3.8369304556354917E-3</v>
      </c>
      <c r="K4" s="9" t="s">
        <v>4</v>
      </c>
      <c r="L4" s="10"/>
      <c r="M4" s="11"/>
      <c r="N4" s="11"/>
      <c r="Q4" s="12" t="s">
        <v>5</v>
      </c>
      <c r="R4" s="12" t="s">
        <v>6</v>
      </c>
    </row>
    <row r="5" spans="2:18" x14ac:dyDescent="0.25">
      <c r="G5" s="13">
        <f t="shared" ref="G5:G34" si="0">ROUNDDOWN((G4+G$2)*100,1)/100</f>
        <v>0.1</v>
      </c>
      <c r="H5" s="7">
        <v>1.9184652278177458E-3</v>
      </c>
      <c r="I5" s="8">
        <v>5.7553956834532375E-3</v>
      </c>
      <c r="K5" s="14" t="s">
        <v>7</v>
      </c>
      <c r="L5" s="15">
        <v>1.2866565563181898</v>
      </c>
      <c r="M5" s="11"/>
      <c r="N5" s="11"/>
      <c r="Q5" s="16">
        <v>0.8</v>
      </c>
      <c r="R5" s="17">
        <v>0</v>
      </c>
    </row>
    <row r="6" spans="2:18" ht="15.75" thickBot="1" x14ac:dyDescent="0.3">
      <c r="G6" s="2">
        <f t="shared" si="0"/>
        <v>0.2</v>
      </c>
      <c r="H6" s="7">
        <v>4.7961630695443642E-3</v>
      </c>
      <c r="I6" s="8">
        <v>1.0551558752997601E-2</v>
      </c>
      <c r="K6" s="18" t="s">
        <v>8</v>
      </c>
      <c r="L6" s="19">
        <v>124.19158732821788</v>
      </c>
      <c r="M6" s="11"/>
      <c r="N6" s="11"/>
      <c r="Q6" s="16">
        <v>0.89145171366834008</v>
      </c>
      <c r="R6" s="17">
        <v>0.2</v>
      </c>
    </row>
    <row r="7" spans="2:18" x14ac:dyDescent="0.25">
      <c r="G7" s="2">
        <f t="shared" si="0"/>
        <v>0.3</v>
      </c>
      <c r="H7" s="7">
        <v>2.1103117505995205E-2</v>
      </c>
      <c r="I7" s="8">
        <v>3.1654676258992806E-2</v>
      </c>
      <c r="Q7" s="16">
        <v>0.99666860640296595</v>
      </c>
      <c r="R7" s="17">
        <v>0.4</v>
      </c>
    </row>
    <row r="8" spans="2:18" ht="15.75" thickBot="1" x14ac:dyDescent="0.3">
      <c r="G8" s="2">
        <f t="shared" si="0"/>
        <v>0.4</v>
      </c>
      <c r="H8" s="7">
        <v>4.1726618705035974E-2</v>
      </c>
      <c r="I8" s="8">
        <v>7.3381294964028787E-2</v>
      </c>
      <c r="Q8" s="16">
        <v>1.0830746275349157</v>
      </c>
      <c r="R8" s="17">
        <v>0.6</v>
      </c>
    </row>
    <row r="9" spans="2:18" x14ac:dyDescent="0.25">
      <c r="G9" s="2">
        <f t="shared" si="0"/>
        <v>0.5</v>
      </c>
      <c r="H9" s="7">
        <v>5.4676258992805753E-2</v>
      </c>
      <c r="I9" s="8">
        <v>0.12805755395683455</v>
      </c>
      <c r="K9" s="20" t="s">
        <v>9</v>
      </c>
      <c r="L9" s="21">
        <v>1.2866565563181898</v>
      </c>
      <c r="M9" s="22"/>
      <c r="N9" s="22"/>
      <c r="O9" s="23"/>
      <c r="P9" s="23"/>
      <c r="Q9" s="16">
        <v>1.1833641582140899</v>
      </c>
      <c r="R9" s="17">
        <v>0.8</v>
      </c>
    </row>
    <row r="10" spans="2:18" x14ac:dyDescent="0.25">
      <c r="G10" s="2">
        <f t="shared" si="0"/>
        <v>0.6</v>
      </c>
      <c r="H10" s="7">
        <v>7.6258992805755391E-2</v>
      </c>
      <c r="I10" s="8">
        <v>0.20431654676258992</v>
      </c>
      <c r="K10" s="24" t="s">
        <v>10</v>
      </c>
      <c r="L10" s="25">
        <v>1.1495987238046226</v>
      </c>
      <c r="M10" s="22"/>
      <c r="N10" s="22"/>
      <c r="Q10" s="16">
        <v>1.3</v>
      </c>
      <c r="R10" s="17">
        <v>1</v>
      </c>
    </row>
    <row r="11" spans="2:18" x14ac:dyDescent="0.25">
      <c r="G11" s="2">
        <f t="shared" si="0"/>
        <v>0.7</v>
      </c>
      <c r="H11" s="7">
        <v>7.1462829736211028E-2</v>
      </c>
      <c r="I11" s="8">
        <v>0.27577937649880097</v>
      </c>
      <c r="K11" s="24" t="s">
        <v>11</v>
      </c>
      <c r="L11" s="25">
        <v>0.6</v>
      </c>
      <c r="M11" s="22"/>
      <c r="N11" s="22"/>
    </row>
    <row r="12" spans="2:18" x14ac:dyDescent="0.25">
      <c r="G12" s="2">
        <f t="shared" si="0"/>
        <v>0.8</v>
      </c>
      <c r="H12" s="7">
        <v>6.7625899280575538E-2</v>
      </c>
      <c r="I12" s="8">
        <v>0.34340527577937652</v>
      </c>
      <c r="K12" s="24" t="s">
        <v>12</v>
      </c>
      <c r="L12" s="25">
        <v>0.7</v>
      </c>
      <c r="M12" s="26"/>
      <c r="O12" s="23"/>
      <c r="P12" s="23"/>
      <c r="Q12" s="23"/>
      <c r="R12" s="23"/>
    </row>
    <row r="13" spans="2:18" ht="15.75" thickBot="1" x14ac:dyDescent="0.3">
      <c r="G13" s="2">
        <f t="shared" si="0"/>
        <v>0.9</v>
      </c>
      <c r="H13" s="7">
        <v>5.8033573141486813E-2</v>
      </c>
      <c r="I13" s="8">
        <v>0.40143884892086334</v>
      </c>
      <c r="K13" s="27" t="s">
        <v>13</v>
      </c>
      <c r="L13" s="28">
        <v>1.6</v>
      </c>
      <c r="M13" s="26"/>
      <c r="O13" s="23"/>
      <c r="P13" s="23"/>
      <c r="Q13" s="23"/>
      <c r="R13" s="23"/>
    </row>
    <row r="14" spans="2:18" ht="15.75" thickBot="1" x14ac:dyDescent="0.3">
      <c r="G14" s="2">
        <f t="shared" si="0"/>
        <v>1</v>
      </c>
      <c r="H14" s="7">
        <v>6.9544364508393283E-2</v>
      </c>
      <c r="I14" s="8">
        <v>0.47098321342925664</v>
      </c>
    </row>
    <row r="15" spans="2:18" x14ac:dyDescent="0.25">
      <c r="G15" s="29">
        <f t="shared" si="0"/>
        <v>1.1000000000000001</v>
      </c>
      <c r="H15" s="7">
        <v>5.9952038369304558E-2</v>
      </c>
      <c r="I15" s="8">
        <v>0.53093525179856116</v>
      </c>
      <c r="K15" s="20" t="s">
        <v>14</v>
      </c>
      <c r="L15" s="30">
        <v>0.65572740333642687</v>
      </c>
    </row>
    <row r="16" spans="2:18" x14ac:dyDescent="0.25">
      <c r="G16" s="29">
        <f t="shared" si="0"/>
        <v>1.2</v>
      </c>
      <c r="H16" s="7">
        <v>5.2278177458033571E-2</v>
      </c>
      <c r="I16" s="8">
        <v>0.5832134292565947</v>
      </c>
      <c r="K16" s="24" t="s">
        <v>15</v>
      </c>
      <c r="L16" s="31">
        <v>1.8053261271410495</v>
      </c>
    </row>
    <row r="17" spans="7:12" ht="15.75" thickBot="1" x14ac:dyDescent="0.3">
      <c r="G17" s="2">
        <f t="shared" si="0"/>
        <v>1.3</v>
      </c>
      <c r="H17" s="7">
        <v>5.0839328537170263E-2</v>
      </c>
      <c r="I17" s="8">
        <v>0.63405275779376491</v>
      </c>
      <c r="K17" s="27" t="s">
        <v>16</v>
      </c>
      <c r="L17" s="32">
        <v>0.49387132046819571</v>
      </c>
    </row>
    <row r="18" spans="7:12" x14ac:dyDescent="0.25">
      <c r="G18" s="2">
        <f t="shared" si="0"/>
        <v>1.4</v>
      </c>
      <c r="H18" s="7">
        <v>3.7889688249400477E-2</v>
      </c>
      <c r="I18" s="8">
        <v>0.67194244604316533</v>
      </c>
    </row>
    <row r="19" spans="7:12" x14ac:dyDescent="0.25">
      <c r="G19" s="2">
        <f t="shared" si="0"/>
        <v>1.5</v>
      </c>
      <c r="H19" s="7">
        <v>4.0287769784172658E-2</v>
      </c>
      <c r="I19" s="8">
        <v>0.71223021582733803</v>
      </c>
    </row>
    <row r="20" spans="7:12" x14ac:dyDescent="0.25">
      <c r="G20" s="2">
        <f t="shared" si="0"/>
        <v>1.6</v>
      </c>
      <c r="H20" s="7">
        <v>3.9328537170263786E-2</v>
      </c>
      <c r="I20" s="8">
        <v>0.75155875299760178</v>
      </c>
    </row>
    <row r="21" spans="7:12" x14ac:dyDescent="0.25">
      <c r="G21" s="2">
        <f t="shared" si="0"/>
        <v>1.7</v>
      </c>
      <c r="H21" s="7">
        <v>3.6930455635491605E-2</v>
      </c>
      <c r="I21" s="8">
        <v>0.78848920863309335</v>
      </c>
    </row>
    <row r="22" spans="7:12" x14ac:dyDescent="0.25">
      <c r="G22" s="2">
        <f t="shared" si="0"/>
        <v>1.8</v>
      </c>
      <c r="H22" s="7">
        <v>2.5899280575539568E-2</v>
      </c>
      <c r="I22" s="8">
        <v>0.81438848920863294</v>
      </c>
    </row>
    <row r="23" spans="7:12" x14ac:dyDescent="0.25">
      <c r="G23" s="2">
        <f t="shared" si="0"/>
        <v>1.9</v>
      </c>
      <c r="H23" s="7">
        <v>2.6378896882494004E-2</v>
      </c>
      <c r="I23" s="8">
        <v>0.84076738609112689</v>
      </c>
    </row>
    <row r="24" spans="7:12" x14ac:dyDescent="0.25">
      <c r="G24" s="2">
        <f t="shared" si="0"/>
        <v>2</v>
      </c>
      <c r="H24" s="7">
        <v>2.4940047961630695E-2</v>
      </c>
      <c r="I24" s="8">
        <v>0.86570743405275763</v>
      </c>
    </row>
    <row r="25" spans="7:12" x14ac:dyDescent="0.25">
      <c r="G25" s="2">
        <f t="shared" si="0"/>
        <v>2.1</v>
      </c>
      <c r="H25" s="7">
        <v>1.7266187050359712E-2</v>
      </c>
      <c r="I25" s="8">
        <v>0.88297362110311739</v>
      </c>
    </row>
    <row r="26" spans="7:12" x14ac:dyDescent="0.25">
      <c r="G26" s="2">
        <f t="shared" si="0"/>
        <v>2.2000000000000002</v>
      </c>
      <c r="H26" s="7">
        <v>1.9664268585131893E-2</v>
      </c>
      <c r="I26" s="8">
        <v>0.90263788968824932</v>
      </c>
    </row>
    <row r="27" spans="7:12" x14ac:dyDescent="0.25">
      <c r="G27" s="2">
        <f t="shared" si="0"/>
        <v>2.2999999999999998</v>
      </c>
      <c r="H27" s="7">
        <v>1.5827338129496403E-2</v>
      </c>
      <c r="I27" s="8">
        <v>0.91846522781774576</v>
      </c>
    </row>
    <row r="28" spans="7:12" x14ac:dyDescent="0.25">
      <c r="G28" s="2">
        <f t="shared" si="0"/>
        <v>2.4</v>
      </c>
      <c r="H28" s="7">
        <v>1.6786570743405275E-2</v>
      </c>
      <c r="I28" s="8">
        <v>0.93525179856115104</v>
      </c>
    </row>
    <row r="29" spans="7:12" x14ac:dyDescent="0.25">
      <c r="G29" s="2">
        <f t="shared" si="0"/>
        <v>2.5</v>
      </c>
      <c r="H29" s="7">
        <v>1.2949640287769784E-2</v>
      </c>
      <c r="I29" s="8">
        <v>0.94820143884892083</v>
      </c>
    </row>
    <row r="30" spans="7:12" x14ac:dyDescent="0.25">
      <c r="G30" s="2">
        <f t="shared" si="0"/>
        <v>2.6</v>
      </c>
      <c r="H30" s="7">
        <v>1.2949640287769784E-2</v>
      </c>
      <c r="I30" s="8">
        <v>0.96115107913669062</v>
      </c>
    </row>
    <row r="31" spans="7:12" x14ac:dyDescent="0.25">
      <c r="G31" s="2">
        <f t="shared" si="0"/>
        <v>2.7</v>
      </c>
      <c r="H31" s="7">
        <v>1.1990407673860911E-2</v>
      </c>
      <c r="I31" s="8">
        <v>0.97314148681055157</v>
      </c>
    </row>
    <row r="32" spans="7:12" x14ac:dyDescent="0.25">
      <c r="G32" s="2">
        <f t="shared" si="0"/>
        <v>2.8</v>
      </c>
      <c r="H32" s="7">
        <v>1.4868105515587531E-2</v>
      </c>
      <c r="I32" s="8">
        <v>0.98800959232613905</v>
      </c>
    </row>
    <row r="33" spans="7:9" x14ac:dyDescent="0.25">
      <c r="G33" s="2">
        <f t="shared" si="0"/>
        <v>2.9</v>
      </c>
      <c r="H33" s="7">
        <v>1.1990407673860911E-2</v>
      </c>
      <c r="I33" s="8">
        <v>1</v>
      </c>
    </row>
    <row r="34" spans="7:9" x14ac:dyDescent="0.25">
      <c r="G34" s="2">
        <f t="shared" si="0"/>
        <v>3</v>
      </c>
      <c r="H34" s="7">
        <v>0</v>
      </c>
      <c r="I34" s="8">
        <v>1</v>
      </c>
    </row>
    <row r="35" spans="7:9" x14ac:dyDescent="0.25">
      <c r="H35" s="7"/>
      <c r="I35" s="8"/>
    </row>
    <row r="36" spans="7:9" x14ac:dyDescent="0.25">
      <c r="H36" s="7"/>
      <c r="I36" s="8"/>
    </row>
    <row r="37" spans="7:9" x14ac:dyDescent="0.25">
      <c r="H37" s="7"/>
      <c r="I37" s="8"/>
    </row>
    <row r="38" spans="7:9" x14ac:dyDescent="0.25">
      <c r="H38" s="7"/>
      <c r="I38" s="8"/>
    </row>
    <row r="39" spans="7:9" x14ac:dyDescent="0.25">
      <c r="H39" s="7"/>
      <c r="I39" s="8"/>
    </row>
    <row r="40" spans="7:9" x14ac:dyDescent="0.25">
      <c r="H40" s="7"/>
      <c r="I40" s="8"/>
    </row>
    <row r="41" spans="7:9" x14ac:dyDescent="0.25">
      <c r="H41" s="7"/>
      <c r="I41" s="8"/>
    </row>
    <row r="42" spans="7:9" x14ac:dyDescent="0.25">
      <c r="H42" s="7"/>
      <c r="I42" s="8"/>
    </row>
    <row r="43" spans="7:9" x14ac:dyDescent="0.25">
      <c r="H43" s="7"/>
      <c r="I43" s="8"/>
    </row>
    <row r="44" spans="7:9" x14ac:dyDescent="0.25">
      <c r="H44" s="7"/>
      <c r="I44" s="8"/>
    </row>
    <row r="45" spans="7:9" x14ac:dyDescent="0.25">
      <c r="H45" s="7"/>
      <c r="I45" s="8"/>
    </row>
    <row r="46" spans="7:9" x14ac:dyDescent="0.25">
      <c r="H46" s="7"/>
      <c r="I46" s="8"/>
    </row>
    <row r="47" spans="7:9" x14ac:dyDescent="0.25">
      <c r="H47" s="7"/>
      <c r="I47" s="8"/>
    </row>
    <row r="48" spans="7:9" x14ac:dyDescent="0.25">
      <c r="H48" s="7"/>
      <c r="I48" s="8"/>
    </row>
    <row r="49" spans="8:9" x14ac:dyDescent="0.25">
      <c r="H49" s="7"/>
      <c r="I49" s="8"/>
    </row>
    <row r="50" spans="8:9" x14ac:dyDescent="0.25">
      <c r="H50" s="7"/>
      <c r="I50" s="8"/>
    </row>
    <row r="51" spans="8:9" x14ac:dyDescent="0.25">
      <c r="H51" s="7"/>
      <c r="I51" s="8"/>
    </row>
    <row r="52" spans="8:9" x14ac:dyDescent="0.25">
      <c r="H52" s="7"/>
      <c r="I52" s="8"/>
    </row>
    <row r="53" spans="8:9" x14ac:dyDescent="0.25">
      <c r="H53" s="7"/>
      <c r="I53" s="8"/>
    </row>
    <row r="54" spans="8:9" x14ac:dyDescent="0.25">
      <c r="H54" s="7"/>
      <c r="I54" s="8"/>
    </row>
    <row r="55" spans="8:9" x14ac:dyDescent="0.25">
      <c r="H55" s="7"/>
      <c r="I55" s="8"/>
    </row>
    <row r="56" spans="8:9" x14ac:dyDescent="0.25">
      <c r="H56" s="7"/>
      <c r="I56" s="8"/>
    </row>
    <row r="57" spans="8:9" x14ac:dyDescent="0.25">
      <c r="H57" s="7"/>
      <c r="I57" s="8"/>
    </row>
    <row r="58" spans="8:9" x14ac:dyDescent="0.25">
      <c r="H58" s="7"/>
      <c r="I58" s="8"/>
    </row>
    <row r="59" spans="8:9" x14ac:dyDescent="0.25">
      <c r="H59" s="7"/>
      <c r="I59" s="8"/>
    </row>
    <row r="60" spans="8:9" x14ac:dyDescent="0.25">
      <c r="H60" s="7"/>
      <c r="I60" s="8"/>
    </row>
    <row r="61" spans="8:9" x14ac:dyDescent="0.25">
      <c r="H61" s="7"/>
      <c r="I61" s="8"/>
    </row>
    <row r="62" spans="8:9" x14ac:dyDescent="0.25">
      <c r="H62" s="7"/>
      <c r="I62" s="8"/>
    </row>
    <row r="63" spans="8:9" x14ac:dyDescent="0.25">
      <c r="H63" s="7"/>
      <c r="I63" s="8"/>
    </row>
    <row r="64" spans="8:9" x14ac:dyDescent="0.25">
      <c r="H64" s="7"/>
      <c r="I64" s="8"/>
    </row>
    <row r="65" spans="8:9" x14ac:dyDescent="0.25">
      <c r="H65" s="7"/>
      <c r="I65" s="8"/>
    </row>
    <row r="66" spans="8:9" x14ac:dyDescent="0.25">
      <c r="H66" s="7"/>
      <c r="I66" s="8"/>
    </row>
    <row r="67" spans="8:9" x14ac:dyDescent="0.25">
      <c r="H67" s="7"/>
      <c r="I67" s="8"/>
    </row>
    <row r="68" spans="8:9" x14ac:dyDescent="0.25">
      <c r="H68" s="7"/>
      <c r="I68" s="8"/>
    </row>
    <row r="69" spans="8:9" x14ac:dyDescent="0.25">
      <c r="H69" s="7"/>
      <c r="I69" s="8"/>
    </row>
    <row r="70" spans="8:9" x14ac:dyDescent="0.25">
      <c r="H70" s="7"/>
      <c r="I70" s="8"/>
    </row>
    <row r="71" spans="8:9" x14ac:dyDescent="0.25">
      <c r="H71" s="7"/>
      <c r="I71" s="8"/>
    </row>
    <row r="72" spans="8:9" x14ac:dyDescent="0.25">
      <c r="H72" s="7"/>
      <c r="I72" s="8"/>
    </row>
    <row r="73" spans="8:9" x14ac:dyDescent="0.25">
      <c r="H73" s="7"/>
      <c r="I73" s="8"/>
    </row>
    <row r="74" spans="8:9" x14ac:dyDescent="0.25">
      <c r="H74" s="7"/>
      <c r="I74" s="8"/>
    </row>
    <row r="75" spans="8:9" x14ac:dyDescent="0.25">
      <c r="H75" s="7"/>
      <c r="I75" s="8"/>
    </row>
    <row r="76" spans="8:9" x14ac:dyDescent="0.25">
      <c r="H76" s="7"/>
      <c r="I76" s="8"/>
    </row>
    <row r="77" spans="8:9" x14ac:dyDescent="0.25">
      <c r="H77" s="7"/>
      <c r="I77" s="8"/>
    </row>
    <row r="78" spans="8:9" x14ac:dyDescent="0.25">
      <c r="H78" s="7"/>
      <c r="I78" s="8"/>
    </row>
    <row r="79" spans="8:9" x14ac:dyDescent="0.25">
      <c r="H79" s="7"/>
      <c r="I79" s="8"/>
    </row>
    <row r="80" spans="8:9" x14ac:dyDescent="0.25">
      <c r="H80" s="7"/>
      <c r="I80" s="8"/>
    </row>
    <row r="81" spans="8:9" x14ac:dyDescent="0.25">
      <c r="H81" s="7"/>
      <c r="I81" s="8"/>
    </row>
    <row r="82" spans="8:9" x14ac:dyDescent="0.25">
      <c r="H82" s="7"/>
      <c r="I82" s="8"/>
    </row>
    <row r="83" spans="8:9" x14ac:dyDescent="0.25">
      <c r="H83" s="7"/>
      <c r="I83" s="8"/>
    </row>
    <row r="84" spans="8:9" x14ac:dyDescent="0.25">
      <c r="H84" s="7"/>
      <c r="I84" s="8"/>
    </row>
    <row r="85" spans="8:9" x14ac:dyDescent="0.25">
      <c r="H85" s="7"/>
      <c r="I85" s="8"/>
    </row>
    <row r="86" spans="8:9" x14ac:dyDescent="0.25">
      <c r="H86" s="7"/>
      <c r="I86" s="8"/>
    </row>
    <row r="87" spans="8:9" x14ac:dyDescent="0.25">
      <c r="H87" s="7"/>
      <c r="I87" s="8"/>
    </row>
    <row r="88" spans="8:9" x14ac:dyDescent="0.25">
      <c r="H88" s="7"/>
      <c r="I88" s="8"/>
    </row>
    <row r="89" spans="8:9" x14ac:dyDescent="0.25">
      <c r="H89" s="7"/>
      <c r="I89" s="8"/>
    </row>
    <row r="90" spans="8:9" x14ac:dyDescent="0.25">
      <c r="H90" s="7"/>
      <c r="I90" s="8"/>
    </row>
    <row r="91" spans="8:9" x14ac:dyDescent="0.25">
      <c r="H91" s="7"/>
      <c r="I91" s="8"/>
    </row>
    <row r="92" spans="8:9" x14ac:dyDescent="0.25">
      <c r="H92" s="7"/>
      <c r="I92" s="8"/>
    </row>
    <row r="93" spans="8:9" x14ac:dyDescent="0.25">
      <c r="H93" s="7"/>
      <c r="I93" s="8"/>
    </row>
    <row r="94" spans="8:9" x14ac:dyDescent="0.25">
      <c r="H94" s="7"/>
      <c r="I94" s="8"/>
    </row>
    <row r="95" spans="8:9" x14ac:dyDescent="0.25">
      <c r="H95" s="7"/>
      <c r="I95" s="8"/>
    </row>
    <row r="96" spans="8:9" x14ac:dyDescent="0.25">
      <c r="H96" s="7"/>
      <c r="I96" s="8"/>
    </row>
    <row r="97" spans="8:9" x14ac:dyDescent="0.25">
      <c r="H97" s="7"/>
      <c r="I97" s="8"/>
    </row>
    <row r="98" spans="8:9" x14ac:dyDescent="0.25">
      <c r="H98" s="7"/>
      <c r="I98" s="8"/>
    </row>
    <row r="99" spans="8:9" x14ac:dyDescent="0.25">
      <c r="H99" s="7"/>
      <c r="I99" s="8"/>
    </row>
    <row r="100" spans="8:9" x14ac:dyDescent="0.25">
      <c r="H100" s="7"/>
      <c r="I100" s="8"/>
    </row>
    <row r="101" spans="8:9" x14ac:dyDescent="0.25">
      <c r="H101" s="7"/>
      <c r="I101" s="8"/>
    </row>
    <row r="102" spans="8:9" x14ac:dyDescent="0.25">
      <c r="H102" s="7"/>
      <c r="I102" s="8"/>
    </row>
    <row r="103" spans="8:9" x14ac:dyDescent="0.25">
      <c r="H103" s="7"/>
      <c r="I103" s="8"/>
    </row>
    <row r="104" spans="8:9" x14ac:dyDescent="0.25">
      <c r="H104" s="7"/>
      <c r="I104" s="8"/>
    </row>
    <row r="105" spans="8:9" x14ac:dyDescent="0.25">
      <c r="H105" s="7"/>
      <c r="I105" s="8"/>
    </row>
    <row r="106" spans="8:9" x14ac:dyDescent="0.25">
      <c r="H106" s="7"/>
      <c r="I106" s="8"/>
    </row>
    <row r="107" spans="8:9" x14ac:dyDescent="0.25">
      <c r="H107" s="7"/>
      <c r="I107" s="8"/>
    </row>
    <row r="108" spans="8:9" x14ac:dyDescent="0.25">
      <c r="H108" s="7"/>
      <c r="I108" s="8"/>
    </row>
    <row r="109" spans="8:9" x14ac:dyDescent="0.25">
      <c r="H109" s="7"/>
      <c r="I109" s="8"/>
    </row>
    <row r="110" spans="8:9" x14ac:dyDescent="0.25">
      <c r="H110" s="7"/>
      <c r="I110" s="8"/>
    </row>
    <row r="111" spans="8:9" x14ac:dyDescent="0.25">
      <c r="H111" s="7"/>
      <c r="I111" s="8"/>
    </row>
    <row r="112" spans="8:9" x14ac:dyDescent="0.25">
      <c r="H112" s="7"/>
      <c r="I112" s="8"/>
    </row>
    <row r="113" spans="8:9" x14ac:dyDescent="0.25">
      <c r="H113" s="7"/>
      <c r="I113" s="8"/>
    </row>
    <row r="114" spans="8:9" x14ac:dyDescent="0.25">
      <c r="H114" s="7"/>
      <c r="I114" s="8"/>
    </row>
    <row r="115" spans="8:9" x14ac:dyDescent="0.25">
      <c r="H115" s="7"/>
      <c r="I115" s="8"/>
    </row>
    <row r="116" spans="8:9" x14ac:dyDescent="0.25">
      <c r="H116" s="7"/>
      <c r="I116" s="8"/>
    </row>
    <row r="117" spans="8:9" x14ac:dyDescent="0.25">
      <c r="H117" s="7"/>
      <c r="I117" s="8"/>
    </row>
    <row r="118" spans="8:9" x14ac:dyDescent="0.25">
      <c r="H118" s="7"/>
      <c r="I118" s="8"/>
    </row>
    <row r="119" spans="8:9" x14ac:dyDescent="0.25">
      <c r="H119" s="7"/>
      <c r="I119" s="8"/>
    </row>
    <row r="120" spans="8:9" x14ac:dyDescent="0.25">
      <c r="H120" s="7"/>
      <c r="I120" s="8"/>
    </row>
    <row r="121" spans="8:9" x14ac:dyDescent="0.25">
      <c r="H121" s="7"/>
      <c r="I121" s="8"/>
    </row>
    <row r="122" spans="8:9" x14ac:dyDescent="0.25">
      <c r="H122" s="7"/>
      <c r="I122" s="8"/>
    </row>
    <row r="123" spans="8:9" x14ac:dyDescent="0.25">
      <c r="H123" s="7"/>
      <c r="I123" s="8"/>
    </row>
    <row r="124" spans="8:9" x14ac:dyDescent="0.25">
      <c r="H124" s="7"/>
      <c r="I124" s="8"/>
    </row>
  </sheetData>
  <sheetProtection algorithmName="SHA-512" hashValue="+K3hrKzBQhgKcPDiQRgpKeJrsxEZ7ORkzWAGhXS039+s0i2KWypf3xRPYnFtKRi8pn/Dwut6ffvC63NRfF8s1w==" saltValue="2trXsjRI49e1n4CpmsrEQA==" spinCount="100000" sheet="1" objects="1" scenarios="1"/>
  <mergeCells count="1">
    <mergeCell ref="B2:C2"/>
  </mergeCells>
  <conditionalFormatting sqref="H4:H44">
    <cfRule type="top10" dxfId="6" priority="1" percent="1" rank="10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51331-9B3A-40FE-BBB1-5BF08DA32CFB}">
  <dimension ref="B2:M5"/>
  <sheetViews>
    <sheetView showGridLines="0" zoomScaleNormal="100" workbookViewId="0">
      <selection activeCell="I5" sqref="I5"/>
    </sheetView>
  </sheetViews>
  <sheetFormatPr defaultRowHeight="15" x14ac:dyDescent="0.25"/>
  <cols>
    <col min="1" max="1" width="4.85546875" customWidth="1"/>
    <col min="2" max="2" width="14.5703125" customWidth="1"/>
    <col min="12" max="12" width="5.7109375" customWidth="1"/>
    <col min="13" max="13" width="5.7109375" style="83" customWidth="1"/>
    <col min="14" max="15" width="5.7109375" customWidth="1"/>
  </cols>
  <sheetData>
    <row r="2" spans="2:10" x14ac:dyDescent="0.25">
      <c r="B2" s="184" t="s">
        <v>203</v>
      </c>
      <c r="C2" s="184"/>
      <c r="D2" s="184"/>
      <c r="E2" s="184"/>
      <c r="F2" s="184"/>
      <c r="G2" s="184"/>
      <c r="H2" s="184"/>
      <c r="I2" s="184"/>
      <c r="J2" s="184"/>
    </row>
    <row r="3" spans="2:10" x14ac:dyDescent="0.25">
      <c r="B3" s="172"/>
      <c r="C3" s="173" t="s">
        <v>204</v>
      </c>
      <c r="D3" s="173" t="s">
        <v>205</v>
      </c>
      <c r="E3" s="173" t="s">
        <v>206</v>
      </c>
      <c r="F3" s="173" t="s">
        <v>207</v>
      </c>
      <c r="G3" s="173" t="s">
        <v>208</v>
      </c>
      <c r="H3" s="173" t="s">
        <v>211</v>
      </c>
      <c r="I3" s="173" t="s">
        <v>209</v>
      </c>
      <c r="J3" s="173" t="s">
        <v>210</v>
      </c>
    </row>
    <row r="4" spans="2:10" x14ac:dyDescent="0.25">
      <c r="B4" s="174" t="s">
        <v>200</v>
      </c>
      <c r="C4" s="175">
        <v>2.81</v>
      </c>
      <c r="D4" s="176">
        <v>-1.67</v>
      </c>
      <c r="E4" s="176">
        <v>-0.89</v>
      </c>
      <c r="F4" s="176">
        <v>1</v>
      </c>
      <c r="G4" s="176">
        <v>4.6500000000000004</v>
      </c>
      <c r="H4" s="176">
        <v>1.08</v>
      </c>
      <c r="I4" s="176">
        <v>1.65</v>
      </c>
      <c r="J4" s="176">
        <v>1</v>
      </c>
    </row>
    <row r="5" spans="2:10" x14ac:dyDescent="0.25">
      <c r="B5" s="174" t="s">
        <v>201</v>
      </c>
      <c r="C5" s="175" t="s">
        <v>202</v>
      </c>
      <c r="D5" s="176">
        <v>-1.67</v>
      </c>
      <c r="E5" s="176">
        <v>-0.89</v>
      </c>
      <c r="F5" s="176">
        <v>1</v>
      </c>
      <c r="G5" s="176">
        <v>4.6500000000000004</v>
      </c>
      <c r="H5" s="176">
        <v>1.08</v>
      </c>
      <c r="I5" s="176">
        <v>1.65</v>
      </c>
      <c r="J5" s="176">
        <v>1</v>
      </c>
    </row>
  </sheetData>
  <sheetProtection algorithmName="SHA-512" hashValue="X8ukW43Te5oYGKqEvuWx1YJPItotg4fYDwZaTXwOInQfVg8qlJz30eIuBW4EgWuanMkvGN+VF4YnVNbWJ5TTVQ==" saltValue="w4tqhQ9PCQtT/EjdeDVNNw==" spinCount="100000" sheet="1" objects="1" scenarios="1"/>
  <mergeCells count="1">
    <mergeCell ref="B2:J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95532-DCA4-47DC-BA74-C77BC3967D96}">
  <dimension ref="B2:AC65"/>
  <sheetViews>
    <sheetView showGridLines="0" zoomScale="70" zoomScaleNormal="70" workbookViewId="0">
      <selection activeCell="G36" sqref="G36"/>
    </sheetView>
  </sheetViews>
  <sheetFormatPr defaultRowHeight="15" x14ac:dyDescent="0.25"/>
  <cols>
    <col min="2" max="2" width="16.5703125" customWidth="1"/>
    <col min="7" max="7" width="9.140625" style="83"/>
    <col min="8" max="8" width="9.140625" style="85"/>
    <col min="10" max="10" width="3.28515625" bestFit="1" customWidth="1"/>
    <col min="11" max="11" width="3.7109375" bestFit="1" customWidth="1"/>
    <col min="16" max="16" width="10.7109375" customWidth="1"/>
  </cols>
  <sheetData>
    <row r="2" spans="2:29" ht="19.5" thickBot="1" x14ac:dyDescent="0.35">
      <c r="B2" s="205" t="s">
        <v>22</v>
      </c>
      <c r="C2" s="205"/>
      <c r="D2" s="205"/>
      <c r="E2" s="205"/>
      <c r="F2" s="35"/>
      <c r="J2" s="204" t="s">
        <v>35</v>
      </c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</row>
    <row r="3" spans="2:29" ht="26.25" x14ac:dyDescent="0.25">
      <c r="B3" s="191"/>
      <c r="C3" s="194" t="s">
        <v>23</v>
      </c>
      <c r="D3" s="195"/>
      <c r="E3" s="196"/>
      <c r="F3" s="35"/>
      <c r="J3" s="40"/>
      <c r="K3" s="41"/>
      <c r="L3" s="42" t="s">
        <v>36</v>
      </c>
      <c r="M3" s="43" t="s">
        <v>37</v>
      </c>
      <c r="N3" s="44" t="s">
        <v>38</v>
      </c>
      <c r="O3" s="45"/>
      <c r="P3" s="46" t="s">
        <v>39</v>
      </c>
    </row>
    <row r="4" spans="2:29" ht="15.75" thickBot="1" x14ac:dyDescent="0.3">
      <c r="B4" s="193"/>
      <c r="C4" s="197"/>
      <c r="D4" s="198"/>
      <c r="E4" s="199"/>
      <c r="F4" s="35"/>
      <c r="J4" s="47"/>
      <c r="K4" s="48"/>
      <c r="L4" s="49">
        <v>0.4</v>
      </c>
      <c r="M4" s="49">
        <v>0.35</v>
      </c>
      <c r="N4" s="49">
        <v>0.25</v>
      </c>
      <c r="O4" s="50">
        <f>SUM(L4:N4)</f>
        <v>1</v>
      </c>
      <c r="P4" s="51"/>
    </row>
    <row r="5" spans="2:29" ht="15.75" thickBot="1" x14ac:dyDescent="0.3">
      <c r="B5" s="36" t="s">
        <v>24</v>
      </c>
      <c r="C5" s="187">
        <v>6.56</v>
      </c>
      <c r="D5" s="188"/>
      <c r="E5" s="189"/>
      <c r="F5" s="37"/>
      <c r="J5" s="47"/>
      <c r="K5" s="52" t="s">
        <v>40</v>
      </c>
      <c r="L5" s="53">
        <v>9</v>
      </c>
      <c r="M5" s="53">
        <v>6</v>
      </c>
      <c r="N5" s="53">
        <v>11.5</v>
      </c>
      <c r="O5" s="54"/>
      <c r="P5" s="55">
        <f>$O$4*L5+$P$4*M5+$Q$4*N5</f>
        <v>9</v>
      </c>
    </row>
    <row r="6" spans="2:29" ht="15.75" thickBot="1" x14ac:dyDescent="0.3">
      <c r="B6" s="36" t="s">
        <v>14</v>
      </c>
      <c r="C6" s="187" t="s">
        <v>25</v>
      </c>
      <c r="D6" s="188"/>
      <c r="E6" s="189"/>
      <c r="F6" s="84">
        <v>0.98</v>
      </c>
      <c r="J6" s="47"/>
      <c r="K6" s="56" t="s">
        <v>41</v>
      </c>
      <c r="L6" s="57">
        <f>$F$6</f>
        <v>0.98</v>
      </c>
      <c r="M6" s="57">
        <f>L6</f>
        <v>0.98</v>
      </c>
      <c r="N6" s="57">
        <f>L6</f>
        <v>0.98</v>
      </c>
      <c r="O6" s="54"/>
      <c r="P6" s="58"/>
    </row>
    <row r="7" spans="2:29" ht="15.75" thickBot="1" x14ac:dyDescent="0.3">
      <c r="B7" s="36" t="s">
        <v>26</v>
      </c>
      <c r="C7" s="187">
        <v>3.2810000000000001</v>
      </c>
      <c r="D7" s="188"/>
      <c r="E7" s="189"/>
      <c r="F7" s="37"/>
      <c r="J7" s="185" t="s">
        <v>8</v>
      </c>
      <c r="K7" s="59">
        <v>0</v>
      </c>
      <c r="L7" s="86">
        <f>_xlfn.NORM.DIST($K7,L$5,L$6,FALSE)</f>
        <v>1.9747696227321834E-19</v>
      </c>
      <c r="M7" s="86">
        <f t="shared" ref="M7:N7" si="0">_xlfn.NORM.DIST($K7,M$5,M$6,FALSE)</f>
        <v>2.9515759770390137E-9</v>
      </c>
      <c r="N7" s="86">
        <f t="shared" si="0"/>
        <v>5.1032717671427805E-31</v>
      </c>
      <c r="O7" s="86"/>
      <c r="P7" s="55">
        <f>$L$4*L7+$M$4*M7+$N$4*N7</f>
        <v>1.0330515920426455E-9</v>
      </c>
    </row>
    <row r="8" spans="2:29" ht="15.75" thickBot="1" x14ac:dyDescent="0.3">
      <c r="B8" s="36" t="s">
        <v>27</v>
      </c>
      <c r="C8" s="187">
        <v>9.843</v>
      </c>
      <c r="D8" s="188"/>
      <c r="E8" s="189"/>
      <c r="F8" s="37"/>
      <c r="J8" s="185"/>
      <c r="K8" s="59">
        <v>1</v>
      </c>
      <c r="L8" s="86">
        <f t="shared" ref="L8:N32" si="1">_xlfn.NORM.DIST($K8,L$5,L$6,FALSE)</f>
        <v>1.377940977887287E-15</v>
      </c>
      <c r="M8" s="86">
        <f t="shared" si="1"/>
        <v>9.0607289904517623E-7</v>
      </c>
      <c r="N8" s="86">
        <f t="shared" si="1"/>
        <v>4.8091358368796629E-26</v>
      </c>
      <c r="O8" s="86"/>
      <c r="P8" s="55">
        <f t="shared" ref="P8:P32" si="2">$L$4*L8+$M$4*M8+$N$4*N8</f>
        <v>3.1712551521698805E-7</v>
      </c>
    </row>
    <row r="9" spans="2:29" ht="15.75" thickBot="1" x14ac:dyDescent="0.3">
      <c r="B9" s="190" t="s">
        <v>28</v>
      </c>
      <c r="C9" s="190"/>
      <c r="D9" s="190"/>
      <c r="E9" s="190"/>
      <c r="F9" s="35"/>
      <c r="J9" s="185"/>
      <c r="K9" s="59">
        <v>2</v>
      </c>
      <c r="L9" s="86">
        <f t="shared" si="1"/>
        <v>3.3942445179868474E-12</v>
      </c>
      <c r="M9" s="86">
        <f t="shared" si="1"/>
        <v>9.8190765652089886E-5</v>
      </c>
      <c r="N9" s="86">
        <f t="shared" si="1"/>
        <v>1.5998664226215845E-21</v>
      </c>
      <c r="O9" s="86"/>
      <c r="P9" s="55">
        <f t="shared" si="2"/>
        <v>3.4366769335929268E-5</v>
      </c>
    </row>
    <row r="10" spans="2:29" x14ac:dyDescent="0.25">
      <c r="B10" s="191"/>
      <c r="C10" s="194" t="s">
        <v>23</v>
      </c>
      <c r="D10" s="195"/>
      <c r="E10" s="196"/>
      <c r="F10" s="200"/>
      <c r="J10" s="185"/>
      <c r="K10" s="59">
        <v>3</v>
      </c>
      <c r="L10" s="86">
        <f t="shared" si="1"/>
        <v>2.9515759770390137E-9</v>
      </c>
      <c r="M10" s="86">
        <f t="shared" si="1"/>
        <v>3.7564402413399313E-3</v>
      </c>
      <c r="N10" s="86">
        <f t="shared" si="1"/>
        <v>1.8788786663988098E-17</v>
      </c>
      <c r="O10" s="86"/>
      <c r="P10" s="55">
        <f t="shared" si="2"/>
        <v>1.3147552650993714E-3</v>
      </c>
    </row>
    <row r="11" spans="2:29" ht="15.75" thickBot="1" x14ac:dyDescent="0.3">
      <c r="B11" s="192"/>
      <c r="C11" s="197" t="s">
        <v>29</v>
      </c>
      <c r="D11" s="198"/>
      <c r="E11" s="199"/>
      <c r="F11" s="200"/>
      <c r="J11" s="185"/>
      <c r="K11" s="59">
        <v>4</v>
      </c>
      <c r="L11" s="86">
        <f t="shared" si="1"/>
        <v>9.0607289904517623E-7</v>
      </c>
      <c r="M11" s="86">
        <f t="shared" si="1"/>
        <v>5.0731844687915535E-2</v>
      </c>
      <c r="N11" s="86">
        <f t="shared" si="1"/>
        <v>7.7895447910352661E-14</v>
      </c>
      <c r="O11" s="86"/>
      <c r="P11" s="55">
        <f t="shared" si="2"/>
        <v>1.775650806994953E-2</v>
      </c>
    </row>
    <row r="12" spans="2:29" ht="26.25" thickBot="1" x14ac:dyDescent="0.3">
      <c r="B12" s="193"/>
      <c r="C12" s="38" t="s">
        <v>30</v>
      </c>
      <c r="D12" s="38" t="s">
        <v>31</v>
      </c>
      <c r="E12" s="38" t="s">
        <v>32</v>
      </c>
      <c r="F12" s="37"/>
      <c r="J12" s="185"/>
      <c r="K12" s="59">
        <v>5</v>
      </c>
      <c r="L12" s="86">
        <f t="shared" si="1"/>
        <v>9.8190765652089886E-5</v>
      </c>
      <c r="M12" s="86">
        <f t="shared" si="1"/>
        <v>0.24187064132640904</v>
      </c>
      <c r="N12" s="86">
        <f t="shared" si="1"/>
        <v>1.140049621132131E-10</v>
      </c>
      <c r="O12" s="86"/>
      <c r="P12" s="55">
        <f t="shared" si="2"/>
        <v>8.4694000799005242E-2</v>
      </c>
    </row>
    <row r="13" spans="2:29" ht="15.75" thickBot="1" x14ac:dyDescent="0.3">
      <c r="B13" s="36" t="s">
        <v>24</v>
      </c>
      <c r="C13" s="39">
        <v>6</v>
      </c>
      <c r="D13" s="39">
        <v>9</v>
      </c>
      <c r="E13" s="39">
        <v>11.5</v>
      </c>
      <c r="F13" s="37"/>
      <c r="J13" s="185"/>
      <c r="K13" s="59">
        <v>6</v>
      </c>
      <c r="L13" s="86">
        <f t="shared" si="1"/>
        <v>3.7564402413399313E-3</v>
      </c>
      <c r="M13" s="86">
        <f t="shared" si="1"/>
        <v>0.40708395959329868</v>
      </c>
      <c r="N13" s="86">
        <f t="shared" si="1"/>
        <v>5.8902504661914865E-8</v>
      </c>
      <c r="O13" s="86"/>
      <c r="P13" s="55">
        <f t="shared" si="2"/>
        <v>0.14398197667981666</v>
      </c>
    </row>
    <row r="14" spans="2:29" ht="15.75" thickBot="1" x14ac:dyDescent="0.3">
      <c r="B14" s="36" t="s">
        <v>14</v>
      </c>
      <c r="C14" s="187" t="s">
        <v>25</v>
      </c>
      <c r="D14" s="188"/>
      <c r="E14" s="189"/>
      <c r="F14" s="37"/>
      <c r="J14" s="185"/>
      <c r="K14" s="59">
        <v>7</v>
      </c>
      <c r="L14" s="86">
        <f t="shared" si="1"/>
        <v>5.0731844687915535E-2</v>
      </c>
      <c r="M14" s="86">
        <f t="shared" si="1"/>
        <v>0.24187064132640904</v>
      </c>
      <c r="N14" s="86">
        <f t="shared" si="1"/>
        <v>1.0743408814924354E-5</v>
      </c>
      <c r="O14" s="86"/>
      <c r="P14" s="55">
        <f t="shared" si="2"/>
        <v>0.10495014819161311</v>
      </c>
    </row>
    <row r="15" spans="2:29" ht="15.75" thickBot="1" x14ac:dyDescent="0.3">
      <c r="B15" s="36" t="s">
        <v>26</v>
      </c>
      <c r="C15" s="39">
        <v>2.7189999999999999</v>
      </c>
      <c r="D15" s="39">
        <v>5.7190000000000003</v>
      </c>
      <c r="E15" s="39">
        <v>8.2189999999999994</v>
      </c>
      <c r="F15" s="37"/>
      <c r="J15" s="185"/>
      <c r="K15" s="59">
        <v>8</v>
      </c>
      <c r="L15" s="86">
        <f t="shared" si="1"/>
        <v>0.24187064132640904</v>
      </c>
      <c r="M15" s="86">
        <f t="shared" si="1"/>
        <v>5.0731844687915535E-2</v>
      </c>
      <c r="N15" s="86">
        <f t="shared" si="1"/>
        <v>6.9174937258436404E-4</v>
      </c>
      <c r="O15" s="86"/>
      <c r="P15" s="55">
        <f t="shared" si="2"/>
        <v>0.11467733951448016</v>
      </c>
    </row>
    <row r="16" spans="2:29" ht="15.75" thickBot="1" x14ac:dyDescent="0.3">
      <c r="B16" s="36" t="s">
        <v>27</v>
      </c>
      <c r="C16" s="39">
        <v>9.2810000000000006</v>
      </c>
      <c r="D16" s="39">
        <v>12.281000000000001</v>
      </c>
      <c r="E16" s="39">
        <v>14.781000000000001</v>
      </c>
      <c r="F16" s="37"/>
      <c r="J16" s="185"/>
      <c r="K16" s="59">
        <v>9</v>
      </c>
      <c r="L16" s="86">
        <f t="shared" si="1"/>
        <v>0.40708395959329868</v>
      </c>
      <c r="M16" s="86">
        <f t="shared" si="1"/>
        <v>3.7564402413399313E-3</v>
      </c>
      <c r="N16" s="86">
        <f t="shared" si="1"/>
        <v>1.5723664832402028E-2</v>
      </c>
      <c r="O16" s="86"/>
      <c r="P16" s="55">
        <f t="shared" si="2"/>
        <v>0.168079254129889</v>
      </c>
    </row>
    <row r="17" spans="2:16" ht="15.75" thickBot="1" x14ac:dyDescent="0.3">
      <c r="B17" s="190" t="s">
        <v>33</v>
      </c>
      <c r="C17" s="190"/>
      <c r="D17" s="190"/>
      <c r="E17" s="190"/>
      <c r="F17" s="35"/>
      <c r="J17" s="185"/>
      <c r="K17" s="59">
        <v>10</v>
      </c>
      <c r="L17" s="86">
        <f t="shared" si="1"/>
        <v>0.24187064132640904</v>
      </c>
      <c r="M17" s="86">
        <f t="shared" si="1"/>
        <v>9.8190765652089886E-5</v>
      </c>
      <c r="N17" s="86">
        <f t="shared" si="1"/>
        <v>0.12617029360292151</v>
      </c>
      <c r="O17" s="86"/>
      <c r="P17" s="55">
        <f t="shared" si="2"/>
        <v>0.12832519669927223</v>
      </c>
    </row>
    <row r="18" spans="2:16" x14ac:dyDescent="0.25">
      <c r="B18" s="191"/>
      <c r="C18" s="194" t="s">
        <v>23</v>
      </c>
      <c r="D18" s="195"/>
      <c r="E18" s="196"/>
      <c r="F18" s="200"/>
      <c r="J18" s="185"/>
      <c r="K18" s="59">
        <v>11</v>
      </c>
      <c r="L18" s="86">
        <f t="shared" si="1"/>
        <v>5.0731844687915535E-2</v>
      </c>
      <c r="M18" s="86">
        <f t="shared" si="1"/>
        <v>9.0607289904517623E-7</v>
      </c>
      <c r="N18" s="86">
        <f t="shared" si="1"/>
        <v>0.35740348392085314</v>
      </c>
      <c r="O18" s="86"/>
      <c r="P18" s="55">
        <f t="shared" si="2"/>
        <v>0.10964392598089416</v>
      </c>
    </row>
    <row r="19" spans="2:16" ht="15.75" thickBot="1" x14ac:dyDescent="0.3">
      <c r="B19" s="192"/>
      <c r="C19" s="197" t="s">
        <v>29</v>
      </c>
      <c r="D19" s="198"/>
      <c r="E19" s="199"/>
      <c r="F19" s="200"/>
      <c r="J19" s="185"/>
      <c r="K19" s="59">
        <v>12</v>
      </c>
      <c r="L19" s="86">
        <f t="shared" si="1"/>
        <v>3.7564402413399313E-3</v>
      </c>
      <c r="M19" s="86">
        <f t="shared" si="1"/>
        <v>2.9515759770390137E-9</v>
      </c>
      <c r="N19" s="86">
        <f t="shared" si="1"/>
        <v>0.35740348392085314</v>
      </c>
      <c r="O19" s="86"/>
      <c r="P19" s="55">
        <f t="shared" si="2"/>
        <v>9.0853448109800852E-2</v>
      </c>
    </row>
    <row r="20" spans="2:16" ht="26.25" thickBot="1" x14ac:dyDescent="0.3">
      <c r="B20" s="193"/>
      <c r="C20" s="38" t="s">
        <v>30</v>
      </c>
      <c r="D20" s="38" t="s">
        <v>31</v>
      </c>
      <c r="E20" s="38" t="s">
        <v>32</v>
      </c>
      <c r="F20" s="37"/>
      <c r="J20" s="185"/>
      <c r="K20" s="59">
        <v>13</v>
      </c>
      <c r="L20" s="86">
        <f t="shared" si="1"/>
        <v>9.8190765652089886E-5</v>
      </c>
      <c r="M20" s="86">
        <f t="shared" si="1"/>
        <v>3.3942445179868474E-12</v>
      </c>
      <c r="N20" s="86">
        <f t="shared" si="1"/>
        <v>0.12617029360292151</v>
      </c>
      <c r="O20" s="86"/>
      <c r="P20" s="55">
        <f t="shared" si="2"/>
        <v>3.1581849708179198E-2</v>
      </c>
    </row>
    <row r="21" spans="2:16" ht="15.75" thickBot="1" x14ac:dyDescent="0.3">
      <c r="B21" s="36" t="s">
        <v>24</v>
      </c>
      <c r="C21" s="39">
        <v>7</v>
      </c>
      <c r="D21" s="39">
        <v>10</v>
      </c>
      <c r="E21" s="39">
        <v>13.5</v>
      </c>
      <c r="F21" s="37"/>
      <c r="J21" s="185"/>
      <c r="K21" s="59">
        <v>14</v>
      </c>
      <c r="L21" s="86">
        <f t="shared" si="1"/>
        <v>9.0607289904517623E-7</v>
      </c>
      <c r="M21" s="86">
        <f t="shared" si="1"/>
        <v>1.377940977887287E-15</v>
      </c>
      <c r="N21" s="86">
        <f t="shared" si="1"/>
        <v>1.5723664832402028E-2</v>
      </c>
      <c r="O21" s="86"/>
      <c r="P21" s="55">
        <f t="shared" si="2"/>
        <v>3.931278637260607E-3</v>
      </c>
    </row>
    <row r="22" spans="2:16" ht="15.75" thickBot="1" x14ac:dyDescent="0.3">
      <c r="B22" s="36" t="s">
        <v>14</v>
      </c>
      <c r="C22" s="187" t="s">
        <v>25</v>
      </c>
      <c r="D22" s="188"/>
      <c r="E22" s="189"/>
      <c r="F22" s="37"/>
      <c r="J22" s="185"/>
      <c r="K22" s="59">
        <v>15</v>
      </c>
      <c r="L22" s="86">
        <f t="shared" si="1"/>
        <v>2.9515759770390137E-9</v>
      </c>
      <c r="M22" s="86">
        <f t="shared" si="1"/>
        <v>1.9747696227321834E-19</v>
      </c>
      <c r="N22" s="86">
        <f t="shared" si="1"/>
        <v>6.9174937258436404E-4</v>
      </c>
      <c r="O22" s="86"/>
      <c r="P22" s="55">
        <f t="shared" si="2"/>
        <v>1.7293852377648191E-4</v>
      </c>
    </row>
    <row r="23" spans="2:16" ht="15.75" thickBot="1" x14ac:dyDescent="0.3">
      <c r="B23" s="36" t="s">
        <v>26</v>
      </c>
      <c r="C23" s="39">
        <v>3.7189999999999999</v>
      </c>
      <c r="D23" s="39">
        <v>6.7190000000000003</v>
      </c>
      <c r="E23" s="39">
        <v>10.218999999999999</v>
      </c>
      <c r="F23" s="37"/>
      <c r="J23" s="185"/>
      <c r="K23" s="59">
        <v>16</v>
      </c>
      <c r="L23" s="86">
        <f t="shared" si="1"/>
        <v>3.3942445179868474E-12</v>
      </c>
      <c r="M23" s="86">
        <f t="shared" si="1"/>
        <v>9.9908075281891541E-24</v>
      </c>
      <c r="N23" s="86">
        <f t="shared" si="1"/>
        <v>1.0743408814924354E-5</v>
      </c>
      <c r="O23" s="86"/>
      <c r="P23" s="55">
        <f t="shared" si="2"/>
        <v>2.6858535614288955E-6</v>
      </c>
    </row>
    <row r="24" spans="2:16" ht="15.75" thickBot="1" x14ac:dyDescent="0.3">
      <c r="B24" s="36" t="s">
        <v>27</v>
      </c>
      <c r="C24" s="39">
        <v>10.281000000000001</v>
      </c>
      <c r="D24" s="39">
        <v>13.281000000000001</v>
      </c>
      <c r="E24" s="39">
        <v>16.780999999999999</v>
      </c>
      <c r="F24" s="37"/>
      <c r="J24" s="185"/>
      <c r="K24" s="59">
        <v>17</v>
      </c>
      <c r="L24" s="86">
        <f t="shared" si="1"/>
        <v>1.377940977887287E-15</v>
      </c>
      <c r="M24" s="86">
        <f t="shared" si="1"/>
        <v>1.7843624643566176E-28</v>
      </c>
      <c r="N24" s="86">
        <f t="shared" si="1"/>
        <v>5.8902504661914865E-8</v>
      </c>
      <c r="O24" s="86"/>
      <c r="P24" s="55">
        <f t="shared" si="2"/>
        <v>1.4725626716655107E-8</v>
      </c>
    </row>
    <row r="25" spans="2:16" ht="25.5" customHeight="1" thickBot="1" x14ac:dyDescent="0.3">
      <c r="B25" s="201" t="s">
        <v>34</v>
      </c>
      <c r="C25" s="202"/>
      <c r="D25" s="202"/>
      <c r="E25" s="203"/>
      <c r="F25" s="37"/>
      <c r="J25" s="185"/>
      <c r="K25" s="59">
        <v>18</v>
      </c>
      <c r="L25" s="86">
        <f t="shared" si="1"/>
        <v>1.9747696227321834E-19</v>
      </c>
      <c r="M25" s="86">
        <f t="shared" si="1"/>
        <v>1.1250294662168416E-33</v>
      </c>
      <c r="N25" s="86">
        <f t="shared" si="1"/>
        <v>1.140049621132131E-10</v>
      </c>
      <c r="O25" s="86"/>
      <c r="P25" s="55">
        <f t="shared" si="2"/>
        <v>2.850124060729406E-11</v>
      </c>
    </row>
    <row r="26" spans="2:16" x14ac:dyDescent="0.25">
      <c r="J26" s="185"/>
      <c r="K26" s="59">
        <v>19</v>
      </c>
      <c r="L26" s="86">
        <f t="shared" si="1"/>
        <v>9.9908075281891541E-24</v>
      </c>
      <c r="M26" s="86">
        <f t="shared" si="1"/>
        <v>2.5040502971051069E-39</v>
      </c>
      <c r="N26" s="86">
        <f t="shared" si="1"/>
        <v>7.7895447910352661E-14</v>
      </c>
      <c r="O26" s="86"/>
      <c r="P26" s="55">
        <f t="shared" si="2"/>
        <v>1.9473861981584487E-14</v>
      </c>
    </row>
    <row r="27" spans="2:16" x14ac:dyDescent="0.25">
      <c r="J27" s="185"/>
      <c r="K27" s="59">
        <v>20</v>
      </c>
      <c r="L27" s="86">
        <f t="shared" si="1"/>
        <v>1.7843624643566176E-28</v>
      </c>
      <c r="M27" s="86">
        <f t="shared" si="1"/>
        <v>1.967526228926899E-45</v>
      </c>
      <c r="N27" s="86">
        <f t="shared" si="1"/>
        <v>1.8788786663988098E-17</v>
      </c>
      <c r="O27" s="86"/>
      <c r="P27" s="55">
        <f t="shared" si="2"/>
        <v>4.6971966660683986E-18</v>
      </c>
    </row>
    <row r="28" spans="2:16" x14ac:dyDescent="0.25">
      <c r="J28" s="185"/>
      <c r="K28" s="59">
        <v>21</v>
      </c>
      <c r="L28" s="86">
        <f t="shared" si="1"/>
        <v>1.1250294662168416E-33</v>
      </c>
      <c r="M28" s="86">
        <f t="shared" si="1"/>
        <v>5.457532683879777E-52</v>
      </c>
      <c r="N28" s="86">
        <f t="shared" si="1"/>
        <v>1.5998664226215845E-21</v>
      </c>
      <c r="O28" s="86"/>
      <c r="P28" s="55">
        <f t="shared" si="2"/>
        <v>3.9996660565584616E-22</v>
      </c>
    </row>
    <row r="29" spans="2:16" x14ac:dyDescent="0.25">
      <c r="J29" s="185"/>
      <c r="K29" s="59">
        <v>22</v>
      </c>
      <c r="L29" s="86">
        <f t="shared" si="1"/>
        <v>2.5040502971051069E-39</v>
      </c>
      <c r="M29" s="86">
        <f t="shared" si="1"/>
        <v>5.344049743478409E-59</v>
      </c>
      <c r="N29" s="86">
        <f t="shared" si="1"/>
        <v>4.8091358368796629E-26</v>
      </c>
      <c r="O29" s="86"/>
      <c r="P29" s="55">
        <f t="shared" si="2"/>
        <v>1.2022839592200159E-26</v>
      </c>
    </row>
    <row r="30" spans="2:16" x14ac:dyDescent="0.25">
      <c r="J30" s="185"/>
      <c r="K30" s="59">
        <v>23</v>
      </c>
      <c r="L30" s="86">
        <f t="shared" si="1"/>
        <v>1.967526228926899E-45</v>
      </c>
      <c r="M30" s="86">
        <f t="shared" si="1"/>
        <v>1.8473235670573527E-66</v>
      </c>
      <c r="N30" s="86">
        <f t="shared" si="1"/>
        <v>5.1032717671427805E-31</v>
      </c>
      <c r="O30" s="86"/>
      <c r="P30" s="55">
        <f t="shared" si="2"/>
        <v>1.275817941785703E-31</v>
      </c>
    </row>
    <row r="31" spans="2:16" x14ac:dyDescent="0.25">
      <c r="J31" s="185"/>
      <c r="K31" s="59">
        <v>24</v>
      </c>
      <c r="L31" s="86">
        <f t="shared" si="1"/>
        <v>5.457532683879777E-52</v>
      </c>
      <c r="M31" s="86">
        <f t="shared" si="1"/>
        <v>2.254310747448664E-74</v>
      </c>
      <c r="N31" s="86">
        <f t="shared" si="1"/>
        <v>1.9117393575809466E-36</v>
      </c>
      <c r="O31" s="86"/>
      <c r="P31" s="55">
        <f t="shared" si="2"/>
        <v>4.779348393952369E-37</v>
      </c>
    </row>
    <row r="32" spans="2:16" x14ac:dyDescent="0.25">
      <c r="J32" s="186"/>
      <c r="K32" s="60">
        <v>25</v>
      </c>
      <c r="L32" s="86">
        <f t="shared" si="1"/>
        <v>5.344049743478409E-59</v>
      </c>
      <c r="M32" s="86">
        <f t="shared" si="1"/>
        <v>9.7114241920715935E-83</v>
      </c>
      <c r="N32" s="86">
        <f t="shared" si="1"/>
        <v>2.5281742160432418E-42</v>
      </c>
      <c r="O32" s="87"/>
      <c r="P32" s="55">
        <f t="shared" si="2"/>
        <v>6.3204355401081044E-43</v>
      </c>
    </row>
    <row r="35" spans="10:29" ht="18.75" x14ac:dyDescent="0.3">
      <c r="J35" s="204" t="s">
        <v>42</v>
      </c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</row>
    <row r="36" spans="10:29" ht="26.25" x14ac:dyDescent="0.25">
      <c r="J36" s="40"/>
      <c r="K36" s="41"/>
      <c r="L36" s="42" t="s">
        <v>36</v>
      </c>
      <c r="M36" s="43" t="s">
        <v>37</v>
      </c>
      <c r="N36" s="44" t="s">
        <v>38</v>
      </c>
      <c r="O36" s="45"/>
      <c r="P36" s="46" t="s">
        <v>39</v>
      </c>
    </row>
    <row r="37" spans="10:29" x14ac:dyDescent="0.25">
      <c r="J37" s="47"/>
      <c r="K37" s="48"/>
      <c r="L37" s="49">
        <v>0.4</v>
      </c>
      <c r="M37" s="49">
        <v>0.35</v>
      </c>
      <c r="N37" s="49">
        <v>0.25</v>
      </c>
      <c r="O37" s="50">
        <f>SUM(L37:N37)</f>
        <v>1</v>
      </c>
      <c r="P37" s="51"/>
    </row>
    <row r="38" spans="10:29" x14ac:dyDescent="0.25">
      <c r="J38" s="47"/>
      <c r="K38" s="52" t="s">
        <v>40</v>
      </c>
      <c r="L38" s="53">
        <v>10</v>
      </c>
      <c r="M38" s="53">
        <v>7</v>
      </c>
      <c r="N38" s="53">
        <v>13.5</v>
      </c>
      <c r="O38" s="54"/>
      <c r="P38" s="55">
        <f>$O$4*L38+$P$4*M38+$Q$4*N38</f>
        <v>10</v>
      </c>
    </row>
    <row r="39" spans="10:29" ht="15.75" thickBot="1" x14ac:dyDescent="0.3">
      <c r="J39" s="47"/>
      <c r="K39" s="56" t="s">
        <v>41</v>
      </c>
      <c r="L39" s="57">
        <f>L6</f>
        <v>0.98</v>
      </c>
      <c r="M39" s="57">
        <f>L39</f>
        <v>0.98</v>
      </c>
      <c r="N39" s="57">
        <f>L39</f>
        <v>0.98</v>
      </c>
      <c r="O39" s="54"/>
      <c r="P39" s="58"/>
    </row>
    <row r="40" spans="10:29" ht="15.75" thickTop="1" x14ac:dyDescent="0.25">
      <c r="J40" s="185" t="s">
        <v>8</v>
      </c>
      <c r="K40" s="59">
        <v>0</v>
      </c>
      <c r="L40" s="86">
        <f>_xlfn.NORM.DIST($K40,L$38,L$6,FALSE)</f>
        <v>9.9908075281891541E-24</v>
      </c>
      <c r="M40" s="86">
        <f t="shared" ref="M40:N40" si="3">_xlfn.NORM.DIST($K40,M$38,M$6,FALSE)</f>
        <v>3.3942445179868474E-12</v>
      </c>
      <c r="N40" s="86">
        <f t="shared" si="3"/>
        <v>2.5281742160432418E-42</v>
      </c>
      <c r="O40" s="86"/>
      <c r="P40" s="55">
        <f>$O$37*L40+$P$37*M40+$Q$37*N40</f>
        <v>9.9908075281891541E-24</v>
      </c>
    </row>
    <row r="41" spans="10:29" x14ac:dyDescent="0.25">
      <c r="J41" s="185"/>
      <c r="K41" s="59">
        <v>1</v>
      </c>
      <c r="L41" s="86">
        <f t="shared" ref="L41:N65" si="4">_xlfn.NORM.DIST($K41,L$38,L$6,FALSE)</f>
        <v>1.9747696227321834E-19</v>
      </c>
      <c r="M41" s="86">
        <f t="shared" si="4"/>
        <v>2.9515759770390137E-9</v>
      </c>
      <c r="N41" s="86">
        <f t="shared" si="4"/>
        <v>1.9117393575809466E-36</v>
      </c>
      <c r="O41" s="86"/>
      <c r="P41" s="55">
        <f t="shared" ref="P41:P65" si="5">$O$37*L41+$P$37*M41+$Q$37*N41</f>
        <v>1.9747696227321834E-19</v>
      </c>
    </row>
    <row r="42" spans="10:29" x14ac:dyDescent="0.25">
      <c r="J42" s="185"/>
      <c r="K42" s="59">
        <v>2</v>
      </c>
      <c r="L42" s="86">
        <f t="shared" si="4"/>
        <v>1.377940977887287E-15</v>
      </c>
      <c r="M42" s="86">
        <f t="shared" si="4"/>
        <v>9.0607289904517623E-7</v>
      </c>
      <c r="N42" s="86">
        <f t="shared" si="4"/>
        <v>5.1032717671427805E-31</v>
      </c>
      <c r="O42" s="86"/>
      <c r="P42" s="55">
        <f t="shared" si="5"/>
        <v>1.377940977887287E-15</v>
      </c>
    </row>
    <row r="43" spans="10:29" x14ac:dyDescent="0.25">
      <c r="J43" s="185"/>
      <c r="K43" s="59">
        <v>3</v>
      </c>
      <c r="L43" s="86">
        <f t="shared" si="4"/>
        <v>3.3942445179868474E-12</v>
      </c>
      <c r="M43" s="86">
        <f t="shared" si="4"/>
        <v>9.8190765652089886E-5</v>
      </c>
      <c r="N43" s="86">
        <f t="shared" si="4"/>
        <v>4.8091358368796629E-26</v>
      </c>
      <c r="O43" s="86"/>
      <c r="P43" s="55">
        <f t="shared" si="5"/>
        <v>3.3942445179868474E-12</v>
      </c>
    </row>
    <row r="44" spans="10:29" x14ac:dyDescent="0.25">
      <c r="J44" s="185"/>
      <c r="K44" s="59">
        <v>4</v>
      </c>
      <c r="L44" s="86">
        <f t="shared" si="4"/>
        <v>2.9515759770390137E-9</v>
      </c>
      <c r="M44" s="86">
        <f t="shared" si="4"/>
        <v>3.7564402413399313E-3</v>
      </c>
      <c r="N44" s="86">
        <f t="shared" si="4"/>
        <v>1.5998664226215845E-21</v>
      </c>
      <c r="O44" s="86"/>
      <c r="P44" s="55">
        <f t="shared" si="5"/>
        <v>2.9515759770390137E-9</v>
      </c>
    </row>
    <row r="45" spans="10:29" x14ac:dyDescent="0.25">
      <c r="J45" s="185"/>
      <c r="K45" s="59">
        <v>5</v>
      </c>
      <c r="L45" s="86">
        <f t="shared" si="4"/>
        <v>9.0607289904517623E-7</v>
      </c>
      <c r="M45" s="86">
        <f t="shared" si="4"/>
        <v>5.0731844687915535E-2</v>
      </c>
      <c r="N45" s="86">
        <f t="shared" si="4"/>
        <v>1.8788786663988098E-17</v>
      </c>
      <c r="O45" s="86"/>
      <c r="P45" s="55">
        <f t="shared" si="5"/>
        <v>9.0607289904517623E-7</v>
      </c>
    </row>
    <row r="46" spans="10:29" x14ac:dyDescent="0.25">
      <c r="J46" s="185"/>
      <c r="K46" s="59">
        <v>6</v>
      </c>
      <c r="L46" s="86">
        <f t="shared" si="4"/>
        <v>9.8190765652089886E-5</v>
      </c>
      <c r="M46" s="86">
        <f t="shared" si="4"/>
        <v>0.24187064132640904</v>
      </c>
      <c r="N46" s="86">
        <f t="shared" si="4"/>
        <v>7.7895447910352661E-14</v>
      </c>
      <c r="O46" s="86"/>
      <c r="P46" s="55">
        <f t="shared" si="5"/>
        <v>9.8190765652089886E-5</v>
      </c>
    </row>
    <row r="47" spans="10:29" x14ac:dyDescent="0.25">
      <c r="J47" s="185"/>
      <c r="K47" s="59">
        <v>7</v>
      </c>
      <c r="L47" s="86">
        <f t="shared" si="4"/>
        <v>3.7564402413399313E-3</v>
      </c>
      <c r="M47" s="86">
        <f t="shared" si="4"/>
        <v>0.40708395959329868</v>
      </c>
      <c r="N47" s="86">
        <f t="shared" si="4"/>
        <v>1.140049621132131E-10</v>
      </c>
      <c r="O47" s="86"/>
      <c r="P47" s="55">
        <f t="shared" si="5"/>
        <v>3.7564402413399313E-3</v>
      </c>
    </row>
    <row r="48" spans="10:29" x14ac:dyDescent="0.25">
      <c r="J48" s="185"/>
      <c r="K48" s="59">
        <v>8</v>
      </c>
      <c r="L48" s="86">
        <f t="shared" si="4"/>
        <v>5.0731844687915535E-2</v>
      </c>
      <c r="M48" s="86">
        <f t="shared" si="4"/>
        <v>0.24187064132640904</v>
      </c>
      <c r="N48" s="86">
        <f t="shared" si="4"/>
        <v>5.8902504661914865E-8</v>
      </c>
      <c r="O48" s="86"/>
      <c r="P48" s="55">
        <f t="shared" si="5"/>
        <v>5.0731844687915535E-2</v>
      </c>
    </row>
    <row r="49" spans="10:16" x14ac:dyDescent="0.25">
      <c r="J49" s="185"/>
      <c r="K49" s="59">
        <v>9</v>
      </c>
      <c r="L49" s="86">
        <f t="shared" si="4"/>
        <v>0.24187064132640904</v>
      </c>
      <c r="M49" s="86">
        <f t="shared" si="4"/>
        <v>5.0731844687915535E-2</v>
      </c>
      <c r="N49" s="86">
        <f t="shared" si="4"/>
        <v>1.0743408814924354E-5</v>
      </c>
      <c r="O49" s="86"/>
      <c r="P49" s="55">
        <f t="shared" si="5"/>
        <v>0.24187064132640904</v>
      </c>
    </row>
    <row r="50" spans="10:16" x14ac:dyDescent="0.25">
      <c r="J50" s="185"/>
      <c r="K50" s="59">
        <v>10</v>
      </c>
      <c r="L50" s="86">
        <f t="shared" si="4"/>
        <v>0.40708395959329868</v>
      </c>
      <c r="M50" s="86">
        <f t="shared" si="4"/>
        <v>3.7564402413399313E-3</v>
      </c>
      <c r="N50" s="86">
        <f t="shared" si="4"/>
        <v>6.9174937258436404E-4</v>
      </c>
      <c r="O50" s="86"/>
      <c r="P50" s="55">
        <f t="shared" si="5"/>
        <v>0.40708395959329868</v>
      </c>
    </row>
    <row r="51" spans="10:16" x14ac:dyDescent="0.25">
      <c r="J51" s="185"/>
      <c r="K51" s="59">
        <v>11</v>
      </c>
      <c r="L51" s="86">
        <f t="shared" si="4"/>
        <v>0.24187064132640904</v>
      </c>
      <c r="M51" s="86">
        <f t="shared" si="4"/>
        <v>9.8190765652089886E-5</v>
      </c>
      <c r="N51" s="86">
        <f t="shared" si="4"/>
        <v>1.5723664832402028E-2</v>
      </c>
      <c r="O51" s="86"/>
      <c r="P51" s="55">
        <f t="shared" si="5"/>
        <v>0.24187064132640904</v>
      </c>
    </row>
    <row r="52" spans="10:16" x14ac:dyDescent="0.25">
      <c r="J52" s="185"/>
      <c r="K52" s="59">
        <v>12</v>
      </c>
      <c r="L52" s="86">
        <f t="shared" si="4"/>
        <v>5.0731844687915535E-2</v>
      </c>
      <c r="M52" s="86">
        <f t="shared" si="4"/>
        <v>9.0607289904517623E-7</v>
      </c>
      <c r="N52" s="86">
        <f t="shared" si="4"/>
        <v>0.12617029360292151</v>
      </c>
      <c r="O52" s="86"/>
      <c r="P52" s="55">
        <f t="shared" si="5"/>
        <v>5.0731844687915535E-2</v>
      </c>
    </row>
    <row r="53" spans="10:16" x14ac:dyDescent="0.25">
      <c r="J53" s="185"/>
      <c r="K53" s="59">
        <v>13</v>
      </c>
      <c r="L53" s="86">
        <f t="shared" si="4"/>
        <v>3.7564402413399313E-3</v>
      </c>
      <c r="M53" s="86">
        <f t="shared" si="4"/>
        <v>2.9515759770390137E-9</v>
      </c>
      <c r="N53" s="86">
        <f t="shared" si="4"/>
        <v>0.35740348392085314</v>
      </c>
      <c r="O53" s="86"/>
      <c r="P53" s="55">
        <f t="shared" si="5"/>
        <v>3.7564402413399313E-3</v>
      </c>
    </row>
    <row r="54" spans="10:16" x14ac:dyDescent="0.25">
      <c r="J54" s="185"/>
      <c r="K54" s="59">
        <v>14</v>
      </c>
      <c r="L54" s="86">
        <f t="shared" si="4"/>
        <v>9.8190765652089886E-5</v>
      </c>
      <c r="M54" s="86">
        <f t="shared" si="4"/>
        <v>3.3942445179868474E-12</v>
      </c>
      <c r="N54" s="86">
        <f t="shared" si="4"/>
        <v>0.35740348392085314</v>
      </c>
      <c r="O54" s="86"/>
      <c r="P54" s="55">
        <f t="shared" si="5"/>
        <v>9.8190765652089886E-5</v>
      </c>
    </row>
    <row r="55" spans="10:16" x14ac:dyDescent="0.25">
      <c r="J55" s="185"/>
      <c r="K55" s="59">
        <v>15</v>
      </c>
      <c r="L55" s="86">
        <f t="shared" si="4"/>
        <v>9.0607289904517623E-7</v>
      </c>
      <c r="M55" s="86">
        <f t="shared" si="4"/>
        <v>1.377940977887287E-15</v>
      </c>
      <c r="N55" s="86">
        <f t="shared" si="4"/>
        <v>0.12617029360292151</v>
      </c>
      <c r="O55" s="86"/>
      <c r="P55" s="55">
        <f t="shared" si="5"/>
        <v>9.0607289904517623E-7</v>
      </c>
    </row>
    <row r="56" spans="10:16" x14ac:dyDescent="0.25">
      <c r="J56" s="185"/>
      <c r="K56" s="59">
        <v>16</v>
      </c>
      <c r="L56" s="86">
        <f t="shared" si="4"/>
        <v>2.9515759770390137E-9</v>
      </c>
      <c r="M56" s="86">
        <f t="shared" si="4"/>
        <v>1.9747696227321834E-19</v>
      </c>
      <c r="N56" s="86">
        <f t="shared" si="4"/>
        <v>1.5723664832402028E-2</v>
      </c>
      <c r="O56" s="86"/>
      <c r="P56" s="55">
        <f t="shared" si="5"/>
        <v>2.9515759770390137E-9</v>
      </c>
    </row>
    <row r="57" spans="10:16" x14ac:dyDescent="0.25">
      <c r="J57" s="185"/>
      <c r="K57" s="59">
        <v>17</v>
      </c>
      <c r="L57" s="86">
        <f t="shared" si="4"/>
        <v>3.3942445179868474E-12</v>
      </c>
      <c r="M57" s="86">
        <f t="shared" si="4"/>
        <v>9.9908075281891541E-24</v>
      </c>
      <c r="N57" s="86">
        <f t="shared" si="4"/>
        <v>6.9174937258436404E-4</v>
      </c>
      <c r="O57" s="86"/>
      <c r="P57" s="55">
        <f t="shared" si="5"/>
        <v>3.3942445179868474E-12</v>
      </c>
    </row>
    <row r="58" spans="10:16" x14ac:dyDescent="0.25">
      <c r="J58" s="185"/>
      <c r="K58" s="59">
        <v>18</v>
      </c>
      <c r="L58" s="86">
        <f t="shared" si="4"/>
        <v>1.377940977887287E-15</v>
      </c>
      <c r="M58" s="86">
        <f t="shared" si="4"/>
        <v>1.7843624643566176E-28</v>
      </c>
      <c r="N58" s="86">
        <f t="shared" si="4"/>
        <v>1.0743408814924354E-5</v>
      </c>
      <c r="O58" s="86"/>
      <c r="P58" s="55">
        <f t="shared" si="5"/>
        <v>1.377940977887287E-15</v>
      </c>
    </row>
    <row r="59" spans="10:16" x14ac:dyDescent="0.25">
      <c r="J59" s="185"/>
      <c r="K59" s="59">
        <v>19</v>
      </c>
      <c r="L59" s="86">
        <f t="shared" si="4"/>
        <v>1.9747696227321834E-19</v>
      </c>
      <c r="M59" s="86">
        <f t="shared" si="4"/>
        <v>1.1250294662168416E-33</v>
      </c>
      <c r="N59" s="86">
        <f t="shared" si="4"/>
        <v>5.8902504661914865E-8</v>
      </c>
      <c r="O59" s="86"/>
      <c r="P59" s="55">
        <f t="shared" si="5"/>
        <v>1.9747696227321834E-19</v>
      </c>
    </row>
    <row r="60" spans="10:16" x14ac:dyDescent="0.25">
      <c r="J60" s="185"/>
      <c r="K60" s="59">
        <v>20</v>
      </c>
      <c r="L60" s="86">
        <f t="shared" si="4"/>
        <v>9.9908075281891541E-24</v>
      </c>
      <c r="M60" s="86">
        <f t="shared" si="4"/>
        <v>2.5040502971051069E-39</v>
      </c>
      <c r="N60" s="86">
        <f t="shared" si="4"/>
        <v>1.140049621132131E-10</v>
      </c>
      <c r="O60" s="86"/>
      <c r="P60" s="55">
        <f t="shared" si="5"/>
        <v>9.9908075281891541E-24</v>
      </c>
    </row>
    <row r="61" spans="10:16" x14ac:dyDescent="0.25">
      <c r="J61" s="185"/>
      <c r="K61" s="59">
        <v>21</v>
      </c>
      <c r="L61" s="86">
        <f t="shared" si="4"/>
        <v>1.7843624643566176E-28</v>
      </c>
      <c r="M61" s="86">
        <f t="shared" si="4"/>
        <v>1.967526228926899E-45</v>
      </c>
      <c r="N61" s="86">
        <f t="shared" si="4"/>
        <v>7.7895447910352661E-14</v>
      </c>
      <c r="O61" s="86"/>
      <c r="P61" s="55">
        <f t="shared" si="5"/>
        <v>1.7843624643566176E-28</v>
      </c>
    </row>
    <row r="62" spans="10:16" x14ac:dyDescent="0.25">
      <c r="J62" s="185"/>
      <c r="K62" s="59">
        <v>22</v>
      </c>
      <c r="L62" s="86">
        <f t="shared" si="4"/>
        <v>1.1250294662168416E-33</v>
      </c>
      <c r="M62" s="86">
        <f t="shared" si="4"/>
        <v>5.457532683879777E-52</v>
      </c>
      <c r="N62" s="86">
        <f t="shared" si="4"/>
        <v>1.8788786663988098E-17</v>
      </c>
      <c r="O62" s="86"/>
      <c r="P62" s="55">
        <f t="shared" si="5"/>
        <v>1.1250294662168416E-33</v>
      </c>
    </row>
    <row r="63" spans="10:16" x14ac:dyDescent="0.25">
      <c r="J63" s="185"/>
      <c r="K63" s="59">
        <v>23</v>
      </c>
      <c r="L63" s="86">
        <f t="shared" si="4"/>
        <v>2.5040502971051069E-39</v>
      </c>
      <c r="M63" s="86">
        <f t="shared" si="4"/>
        <v>5.344049743478409E-59</v>
      </c>
      <c r="N63" s="86">
        <f t="shared" si="4"/>
        <v>1.5998664226215845E-21</v>
      </c>
      <c r="O63" s="86"/>
      <c r="P63" s="55">
        <f t="shared" si="5"/>
        <v>2.5040502971051069E-39</v>
      </c>
    </row>
    <row r="64" spans="10:16" x14ac:dyDescent="0.25">
      <c r="J64" s="185"/>
      <c r="K64" s="59">
        <v>24</v>
      </c>
      <c r="L64" s="86">
        <f t="shared" si="4"/>
        <v>1.967526228926899E-45</v>
      </c>
      <c r="M64" s="86">
        <f t="shared" si="4"/>
        <v>1.8473235670573527E-66</v>
      </c>
      <c r="N64" s="86">
        <f t="shared" si="4"/>
        <v>4.8091358368796629E-26</v>
      </c>
      <c r="O64" s="86"/>
      <c r="P64" s="55">
        <f t="shared" si="5"/>
        <v>1.967526228926899E-45</v>
      </c>
    </row>
    <row r="65" spans="10:16" x14ac:dyDescent="0.25">
      <c r="J65" s="186"/>
      <c r="K65" s="60">
        <v>25</v>
      </c>
      <c r="L65" s="86">
        <f t="shared" si="4"/>
        <v>5.457532683879777E-52</v>
      </c>
      <c r="M65" s="86">
        <f t="shared" si="4"/>
        <v>2.254310747448664E-74</v>
      </c>
      <c r="N65" s="86">
        <f t="shared" si="4"/>
        <v>5.1032717671427805E-31</v>
      </c>
      <c r="O65" s="87"/>
      <c r="P65" s="55">
        <f t="shared" si="5"/>
        <v>5.457532683879777E-52</v>
      </c>
    </row>
  </sheetData>
  <sheetProtection algorithmName="SHA-512" hashValue="KE0WFU/SE6nPm+wuuucxzIK23vtX8r9NzXtMeFF7whdVuoFR34iOhG6m//tzAJRL5Q4stJvZfq6qN1GLgpMDjA==" saltValue="d/++Xpj4nsRpEPHkCGgUOQ==" spinCount="100000" sheet="1" objects="1" scenarios="1"/>
  <mergeCells count="24">
    <mergeCell ref="J2:AC2"/>
    <mergeCell ref="J7:J32"/>
    <mergeCell ref="J35:AC35"/>
    <mergeCell ref="C8:E8"/>
    <mergeCell ref="B9:E9"/>
    <mergeCell ref="B10:B12"/>
    <mergeCell ref="C10:E10"/>
    <mergeCell ref="C11:E11"/>
    <mergeCell ref="F10:F11"/>
    <mergeCell ref="B2:E2"/>
    <mergeCell ref="B3:B4"/>
    <mergeCell ref="C3:E4"/>
    <mergeCell ref="C5:E5"/>
    <mergeCell ref="C6:E6"/>
    <mergeCell ref="C7:E7"/>
    <mergeCell ref="J40:J65"/>
    <mergeCell ref="C14:E14"/>
    <mergeCell ref="B17:E17"/>
    <mergeCell ref="B18:B20"/>
    <mergeCell ref="C18:E18"/>
    <mergeCell ref="C19:E19"/>
    <mergeCell ref="F18:F19"/>
    <mergeCell ref="C22:E22"/>
    <mergeCell ref="B25:E2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42037-D9C6-4B99-A98B-DD1C6341201B}">
  <dimension ref="B2:F23"/>
  <sheetViews>
    <sheetView showGridLines="0" workbookViewId="0">
      <selection activeCell="R35" sqref="R35"/>
    </sheetView>
  </sheetViews>
  <sheetFormatPr defaultRowHeight="15" x14ac:dyDescent="0.25"/>
  <cols>
    <col min="2" max="2" width="21.28515625" customWidth="1"/>
    <col min="3" max="4" width="12.7109375" customWidth="1"/>
    <col min="6" max="6" width="9.140625" style="83"/>
  </cols>
  <sheetData>
    <row r="2" spans="2:4" ht="15.75" thickBot="1" x14ac:dyDescent="0.3">
      <c r="B2" s="205" t="s">
        <v>22</v>
      </c>
      <c r="C2" s="205"/>
      <c r="D2" s="205"/>
    </row>
    <row r="3" spans="2:4" ht="15.75" thickBot="1" x14ac:dyDescent="0.3">
      <c r="B3" s="191"/>
      <c r="C3" s="206" t="s">
        <v>43</v>
      </c>
      <c r="D3" s="207"/>
    </row>
    <row r="4" spans="2:4" ht="15.75" thickBot="1" x14ac:dyDescent="0.3">
      <c r="B4" s="193"/>
      <c r="C4" s="62" t="s">
        <v>44</v>
      </c>
      <c r="D4" s="62" t="s">
        <v>45</v>
      </c>
    </row>
    <row r="5" spans="2:4" ht="15.75" thickBot="1" x14ac:dyDescent="0.3">
      <c r="B5" s="36" t="s">
        <v>24</v>
      </c>
      <c r="C5" s="39">
        <v>11.3</v>
      </c>
      <c r="D5" s="39">
        <v>15.1</v>
      </c>
    </row>
    <row r="6" spans="2:4" ht="15.75" thickBot="1" x14ac:dyDescent="0.3">
      <c r="B6" s="36" t="s">
        <v>14</v>
      </c>
      <c r="C6" s="39">
        <v>3.9</v>
      </c>
      <c r="D6" s="39">
        <v>4.3</v>
      </c>
    </row>
    <row r="7" spans="2:4" ht="15.75" thickBot="1" x14ac:dyDescent="0.3">
      <c r="B7" s="36" t="s">
        <v>26</v>
      </c>
      <c r="C7" s="39">
        <v>2</v>
      </c>
      <c r="D7" s="39">
        <v>2</v>
      </c>
    </row>
    <row r="8" spans="2:4" ht="15.75" thickBot="1" x14ac:dyDescent="0.3">
      <c r="B8" s="36" t="s">
        <v>27</v>
      </c>
      <c r="C8" s="39" t="s">
        <v>46</v>
      </c>
      <c r="D8" s="39" t="s">
        <v>46</v>
      </c>
    </row>
    <row r="9" spans="2:4" ht="15.75" thickBot="1" x14ac:dyDescent="0.3">
      <c r="B9" s="190" t="s">
        <v>28</v>
      </c>
      <c r="C9" s="190"/>
      <c r="D9" s="190"/>
    </row>
    <row r="10" spans="2:4" ht="15.75" thickBot="1" x14ac:dyDescent="0.3">
      <c r="B10" s="191"/>
      <c r="C10" s="206" t="s">
        <v>43</v>
      </c>
      <c r="D10" s="207"/>
    </row>
    <row r="11" spans="2:4" ht="15.75" thickBot="1" x14ac:dyDescent="0.3">
      <c r="B11" s="193"/>
      <c r="C11" s="62" t="s">
        <v>44</v>
      </c>
      <c r="D11" s="62" t="s">
        <v>45</v>
      </c>
    </row>
    <row r="12" spans="2:4" ht="15.75" thickBot="1" x14ac:dyDescent="0.3">
      <c r="B12" s="36" t="s">
        <v>24</v>
      </c>
      <c r="C12" s="39">
        <v>9</v>
      </c>
      <c r="D12" s="39">
        <v>12</v>
      </c>
    </row>
    <row r="13" spans="2:4" ht="15.75" thickBot="1" x14ac:dyDescent="0.3">
      <c r="B13" s="36" t="s">
        <v>14</v>
      </c>
      <c r="C13" s="39">
        <v>3.7</v>
      </c>
      <c r="D13" s="39">
        <v>4</v>
      </c>
    </row>
    <row r="14" spans="2:4" ht="15.75" thickBot="1" x14ac:dyDescent="0.3">
      <c r="B14" s="36" t="s">
        <v>26</v>
      </c>
      <c r="C14" s="39">
        <v>2</v>
      </c>
      <c r="D14" s="39">
        <v>2</v>
      </c>
    </row>
    <row r="15" spans="2:4" ht="15.75" thickBot="1" x14ac:dyDescent="0.3">
      <c r="B15" s="36" t="s">
        <v>27</v>
      </c>
      <c r="C15" s="39" t="s">
        <v>46</v>
      </c>
      <c r="D15" s="39" t="s">
        <v>46</v>
      </c>
    </row>
    <row r="16" spans="2:4" ht="15.75" thickBot="1" x14ac:dyDescent="0.3">
      <c r="B16" s="190" t="s">
        <v>33</v>
      </c>
      <c r="C16" s="190"/>
      <c r="D16" s="190"/>
    </row>
    <row r="17" spans="2:4" ht="15.75" thickBot="1" x14ac:dyDescent="0.3">
      <c r="B17" s="191"/>
      <c r="C17" s="206" t="s">
        <v>43</v>
      </c>
      <c r="D17" s="207"/>
    </row>
    <row r="18" spans="2:4" ht="15.75" thickBot="1" x14ac:dyDescent="0.3">
      <c r="B18" s="193"/>
      <c r="C18" s="62" t="s">
        <v>44</v>
      </c>
      <c r="D18" s="62" t="s">
        <v>45</v>
      </c>
    </row>
    <row r="19" spans="2:4" ht="15.75" thickBot="1" x14ac:dyDescent="0.3">
      <c r="B19" s="36" t="s">
        <v>24</v>
      </c>
      <c r="C19" s="39">
        <v>11</v>
      </c>
      <c r="D19" s="39">
        <v>12</v>
      </c>
    </row>
    <row r="20" spans="2:4" ht="15.75" thickBot="1" x14ac:dyDescent="0.3">
      <c r="B20" s="36" t="s">
        <v>14</v>
      </c>
      <c r="C20" s="39">
        <v>3.7</v>
      </c>
      <c r="D20" s="39">
        <v>4</v>
      </c>
    </row>
    <row r="21" spans="2:4" ht="15.75" thickBot="1" x14ac:dyDescent="0.3">
      <c r="B21" s="36" t="s">
        <v>26</v>
      </c>
      <c r="C21" s="39">
        <v>2</v>
      </c>
      <c r="D21" s="39">
        <v>2</v>
      </c>
    </row>
    <row r="22" spans="2:4" ht="15.75" thickBot="1" x14ac:dyDescent="0.3">
      <c r="B22" s="36" t="s">
        <v>27</v>
      </c>
      <c r="C22" s="39" t="s">
        <v>46</v>
      </c>
      <c r="D22" s="39" t="s">
        <v>46</v>
      </c>
    </row>
    <row r="23" spans="2:4" ht="30.75" customHeight="1" x14ac:dyDescent="0.25"/>
  </sheetData>
  <sheetProtection algorithmName="SHA-512" hashValue="67TnV2nJNaChq/7y4glol0ohSIiCtleKiK3K9JbaZF9/9KRhoneFUrvxdGiHL9zF1geN72sV+USBL0/9ijcvkQ==" saltValue="b4cgxmCxTE53Twou24ToAw==" spinCount="100000" sheet="1" objects="1" scenarios="1"/>
  <mergeCells count="9">
    <mergeCell ref="B16:D16"/>
    <mergeCell ref="B17:B18"/>
    <mergeCell ref="C17:D17"/>
    <mergeCell ref="B2:D2"/>
    <mergeCell ref="B3:B4"/>
    <mergeCell ref="C3:D3"/>
    <mergeCell ref="B9:D9"/>
    <mergeCell ref="B10:B11"/>
    <mergeCell ref="C10:D1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7D4E2-E611-4CEC-96B4-9860A98F5719}">
  <dimension ref="B1:D4"/>
  <sheetViews>
    <sheetView showGridLines="0" workbookViewId="0">
      <selection activeCell="D3" sqref="D3"/>
    </sheetView>
  </sheetViews>
  <sheetFormatPr defaultRowHeight="15" x14ac:dyDescent="0.25"/>
  <cols>
    <col min="2" max="2" width="32.7109375" customWidth="1"/>
    <col min="3" max="3" width="13.140625" customWidth="1"/>
    <col min="4" max="4" width="13.85546875" customWidth="1"/>
  </cols>
  <sheetData>
    <row r="1" spans="2:4" ht="15.75" thickBot="1" x14ac:dyDescent="0.3"/>
    <row r="2" spans="2:4" ht="26.25" thickBot="1" x14ac:dyDescent="0.3">
      <c r="B2" s="121"/>
      <c r="C2" s="81" t="s">
        <v>47</v>
      </c>
      <c r="D2" s="81" t="s">
        <v>48</v>
      </c>
    </row>
    <row r="3" spans="2:4" ht="15.75" thickBot="1" x14ac:dyDescent="0.3">
      <c r="B3" s="122" t="s">
        <v>129</v>
      </c>
      <c r="C3" s="82" t="s">
        <v>130</v>
      </c>
      <c r="D3" s="123" t="s">
        <v>131</v>
      </c>
    </row>
    <row r="4" spans="2:4" ht="15.75" thickBot="1" x14ac:dyDescent="0.3">
      <c r="B4" s="122" t="s">
        <v>132</v>
      </c>
      <c r="C4" s="82" t="s">
        <v>133</v>
      </c>
      <c r="D4" s="123" t="s">
        <v>134</v>
      </c>
    </row>
  </sheetData>
  <sheetProtection algorithmName="SHA-512" hashValue="N/7zc4vJ55WMlGApPCdLlgb3/zEiQh2NzWLXyxcqsNGtJA3lIJywCjLsFOlcrZhtJ307r1rDfbmRAu4cTY0GqQ==" saltValue="h+57numBtzp2a9lXVRF+sg==" spinCount="100000" sheet="1" objects="1" scenarios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6FD95-FE27-488F-9785-C400CE9203BC}">
  <dimension ref="B2:Y42"/>
  <sheetViews>
    <sheetView showGridLines="0" workbookViewId="0">
      <selection activeCell="H5" sqref="H5"/>
    </sheetView>
  </sheetViews>
  <sheetFormatPr defaultRowHeight="15" x14ac:dyDescent="0.25"/>
  <cols>
    <col min="2" max="2" width="13.5703125" customWidth="1"/>
    <col min="5" max="5" width="4.7109375" customWidth="1"/>
    <col min="6" max="6" width="15.85546875" customWidth="1"/>
    <col min="10" max="10" width="5.7109375" style="83" customWidth="1"/>
    <col min="11" max="11" width="5.7109375" customWidth="1"/>
    <col min="23" max="23" width="13.28515625" customWidth="1"/>
  </cols>
  <sheetData>
    <row r="2" spans="2:21" ht="15.75" thickBot="1" x14ac:dyDescent="0.3">
      <c r="B2" t="s">
        <v>52</v>
      </c>
      <c r="N2" s="54" t="s">
        <v>105</v>
      </c>
      <c r="O2" s="54"/>
      <c r="P2" s="54"/>
      <c r="Q2" s="54"/>
      <c r="R2" s="54"/>
      <c r="S2" s="54"/>
      <c r="T2" s="54"/>
      <c r="U2" s="54"/>
    </row>
    <row r="3" spans="2:21" ht="15.75" thickBot="1" x14ac:dyDescent="0.3">
      <c r="B3" s="206" t="s">
        <v>47</v>
      </c>
      <c r="C3" s="208"/>
      <c r="D3" s="207"/>
      <c r="E3" s="63"/>
      <c r="F3" s="206" t="s">
        <v>48</v>
      </c>
      <c r="G3" s="208"/>
      <c r="H3" s="207"/>
      <c r="N3" s="88" t="s">
        <v>106</v>
      </c>
      <c r="O3" s="89" t="s">
        <v>107</v>
      </c>
      <c r="P3" s="90" t="s">
        <v>108</v>
      </c>
      <c r="Q3" s="90" t="s">
        <v>109</v>
      </c>
      <c r="R3" s="90" t="s">
        <v>110</v>
      </c>
      <c r="S3" s="90" t="s">
        <v>111</v>
      </c>
      <c r="T3" s="91" t="s">
        <v>112</v>
      </c>
      <c r="U3" s="54"/>
    </row>
    <row r="4" spans="2:21" ht="15.75" thickBot="1" x14ac:dyDescent="0.3">
      <c r="B4" s="64" t="s">
        <v>49</v>
      </c>
      <c r="C4" s="65" t="s">
        <v>50</v>
      </c>
      <c r="D4" s="65" t="s">
        <v>51</v>
      </c>
      <c r="E4" s="209"/>
      <c r="F4" s="65" t="s">
        <v>49</v>
      </c>
      <c r="G4" s="65" t="s">
        <v>50</v>
      </c>
      <c r="H4" s="65" t="s">
        <v>51</v>
      </c>
      <c r="M4" s="92" t="s">
        <v>68</v>
      </c>
      <c r="N4" s="93">
        <v>25</v>
      </c>
      <c r="O4" s="54">
        <v>13.22</v>
      </c>
      <c r="P4" s="54">
        <v>11.32</v>
      </c>
      <c r="Q4" s="54">
        <v>9.4499999999999993</v>
      </c>
      <c r="R4" s="54">
        <v>7.55</v>
      </c>
      <c r="S4" s="54">
        <v>5.68</v>
      </c>
      <c r="T4" s="51">
        <v>3.77</v>
      </c>
      <c r="U4" s="94">
        <f>AVERAGE(O4:T4)</f>
        <v>8.4983333333333331</v>
      </c>
    </row>
    <row r="5" spans="2:21" ht="15.75" thickBot="1" x14ac:dyDescent="0.3">
      <c r="B5" s="66">
        <v>0.2</v>
      </c>
      <c r="C5" s="39">
        <v>0</v>
      </c>
      <c r="D5" s="39">
        <v>1.1000000000000001</v>
      </c>
      <c r="E5" s="210"/>
      <c r="F5" s="67">
        <v>0.1</v>
      </c>
      <c r="G5" s="39">
        <v>0</v>
      </c>
      <c r="H5" s="39">
        <v>1.1000000000000001</v>
      </c>
      <c r="M5" s="92" t="s">
        <v>68</v>
      </c>
      <c r="N5" s="93">
        <v>30</v>
      </c>
      <c r="O5" s="54">
        <v>11.29</v>
      </c>
      <c r="P5" s="54">
        <v>9.68</v>
      </c>
      <c r="Q5" s="54">
        <v>8.07</v>
      </c>
      <c r="R5" s="54">
        <v>6.46</v>
      </c>
      <c r="S5" s="54">
        <v>4.82</v>
      </c>
      <c r="T5" s="51">
        <v>3.22</v>
      </c>
      <c r="U5" s="94">
        <f t="shared" ref="U5:U10" si="0">AVERAGE(O5:T5)</f>
        <v>7.2566666666666668</v>
      </c>
    </row>
    <row r="6" spans="2:21" ht="15.75" thickBot="1" x14ac:dyDescent="0.3">
      <c r="B6" s="66">
        <v>0.6</v>
      </c>
      <c r="C6" s="39">
        <v>0</v>
      </c>
      <c r="D6" s="39">
        <v>1</v>
      </c>
      <c r="E6" s="210"/>
      <c r="F6" s="67">
        <v>0.3</v>
      </c>
      <c r="G6" s="39">
        <v>0</v>
      </c>
      <c r="H6" s="39">
        <v>1</v>
      </c>
      <c r="M6" s="92"/>
      <c r="N6" s="93">
        <v>35</v>
      </c>
      <c r="O6" s="95">
        <v>9.8800000000000008</v>
      </c>
      <c r="P6" s="54">
        <v>8.4600000000000009</v>
      </c>
      <c r="Q6" s="54">
        <v>7.05</v>
      </c>
      <c r="R6" s="54">
        <v>5.64</v>
      </c>
      <c r="S6" s="96">
        <v>4.2300000000000004</v>
      </c>
      <c r="T6" s="51">
        <v>2.82</v>
      </c>
      <c r="U6" s="94">
        <f t="shared" si="0"/>
        <v>6.3466666666666676</v>
      </c>
    </row>
    <row r="7" spans="2:21" ht="15.75" thickBot="1" x14ac:dyDescent="0.3">
      <c r="B7" s="66">
        <v>0.2</v>
      </c>
      <c r="C7" s="39">
        <v>0</v>
      </c>
      <c r="D7" s="39">
        <v>0.95</v>
      </c>
      <c r="E7" s="210"/>
      <c r="F7" s="67">
        <v>0.2</v>
      </c>
      <c r="G7" s="39">
        <v>0</v>
      </c>
      <c r="H7" s="39">
        <v>0.9</v>
      </c>
      <c r="M7" s="92" t="s">
        <v>113</v>
      </c>
      <c r="N7" s="93">
        <v>100</v>
      </c>
      <c r="O7" s="54">
        <v>4.2</v>
      </c>
      <c r="P7" s="54">
        <v>3.61</v>
      </c>
      <c r="Q7" s="54">
        <v>3.02</v>
      </c>
      <c r="R7" s="54">
        <v>2.4</v>
      </c>
      <c r="S7" s="54">
        <v>1.8</v>
      </c>
      <c r="T7" s="51">
        <v>1.21</v>
      </c>
      <c r="U7" s="94">
        <f t="shared" si="0"/>
        <v>2.706666666666667</v>
      </c>
    </row>
    <row r="8" spans="2:21" ht="15.75" thickBot="1" x14ac:dyDescent="0.3">
      <c r="B8" s="212"/>
      <c r="C8" s="213"/>
      <c r="D8" s="214"/>
      <c r="E8" s="210"/>
      <c r="F8" s="67">
        <v>0.2</v>
      </c>
      <c r="G8" s="39">
        <v>0</v>
      </c>
      <c r="H8" s="39">
        <v>0.88</v>
      </c>
      <c r="M8" s="92" t="s">
        <v>114</v>
      </c>
      <c r="N8" s="93">
        <v>201</v>
      </c>
      <c r="O8" s="54">
        <v>2.76</v>
      </c>
      <c r="P8" s="54">
        <v>2.36</v>
      </c>
      <c r="Q8" s="54">
        <v>1.97</v>
      </c>
      <c r="R8" s="54">
        <v>1.57</v>
      </c>
      <c r="S8" s="54">
        <v>1.18</v>
      </c>
      <c r="T8" s="51">
        <v>0.79</v>
      </c>
      <c r="U8" s="94">
        <f t="shared" si="0"/>
        <v>1.7716666666666665</v>
      </c>
    </row>
    <row r="9" spans="2:21" ht="15.75" thickBot="1" x14ac:dyDescent="0.3">
      <c r="B9" s="215"/>
      <c r="C9" s="216"/>
      <c r="D9" s="217"/>
      <c r="E9" s="211"/>
      <c r="F9" s="67">
        <v>0.2</v>
      </c>
      <c r="G9" s="39">
        <v>0</v>
      </c>
      <c r="H9" s="39">
        <v>0.75</v>
      </c>
      <c r="M9" s="92"/>
      <c r="N9" s="93">
        <v>299</v>
      </c>
      <c r="O9" s="54">
        <v>2.2599999999999998</v>
      </c>
      <c r="P9" s="54">
        <v>1.94</v>
      </c>
      <c r="Q9" s="54">
        <v>1.61</v>
      </c>
      <c r="R9" s="54">
        <v>1.28</v>
      </c>
      <c r="S9" s="54">
        <v>0.98</v>
      </c>
      <c r="T9" s="51">
        <v>0.66</v>
      </c>
      <c r="U9" s="94">
        <f t="shared" si="0"/>
        <v>1.4550000000000001</v>
      </c>
    </row>
    <row r="10" spans="2:21" x14ac:dyDescent="0.25">
      <c r="M10" s="92"/>
      <c r="N10" s="97">
        <v>399</v>
      </c>
      <c r="O10" s="61">
        <v>2.13</v>
      </c>
      <c r="P10" s="61">
        <v>1.84</v>
      </c>
      <c r="Q10" s="61">
        <v>1.51</v>
      </c>
      <c r="R10" s="61">
        <v>1.21</v>
      </c>
      <c r="S10" s="61">
        <v>0.92</v>
      </c>
      <c r="T10" s="98">
        <v>0.62</v>
      </c>
      <c r="U10" s="94">
        <f t="shared" si="0"/>
        <v>1.3716666666666664</v>
      </c>
    </row>
    <row r="11" spans="2:21" x14ac:dyDescent="0.25">
      <c r="N11" s="54"/>
      <c r="O11" s="54"/>
      <c r="P11" s="54"/>
      <c r="Q11" s="54"/>
      <c r="R11" s="54"/>
      <c r="S11" s="54"/>
      <c r="T11" s="54"/>
      <c r="U11" s="54"/>
    </row>
    <row r="12" spans="2:21" x14ac:dyDescent="0.25">
      <c r="N12" s="54"/>
      <c r="O12" s="54"/>
      <c r="P12" s="54"/>
      <c r="Q12" s="54"/>
      <c r="R12" s="54"/>
      <c r="S12" s="54"/>
      <c r="T12" s="54"/>
      <c r="U12" s="54"/>
    </row>
    <row r="13" spans="2:21" x14ac:dyDescent="0.25">
      <c r="N13" s="99" t="s">
        <v>115</v>
      </c>
      <c r="O13" s="86">
        <f>O6/O4</f>
        <v>0.74735249621785171</v>
      </c>
      <c r="P13" s="86">
        <f t="shared" ref="P13:T13" si="1">P6/P4</f>
        <v>0.74734982332155486</v>
      </c>
      <c r="Q13" s="86">
        <f t="shared" si="1"/>
        <v>0.74603174603174605</v>
      </c>
      <c r="R13" s="86">
        <f t="shared" si="1"/>
        <v>0.74701986754966887</v>
      </c>
      <c r="S13" s="86">
        <f t="shared" si="1"/>
        <v>0.74471830985915499</v>
      </c>
      <c r="T13" s="86">
        <f t="shared" si="1"/>
        <v>0.74801061007957559</v>
      </c>
      <c r="U13" s="54"/>
    </row>
    <row r="14" spans="2:21" x14ac:dyDescent="0.25">
      <c r="N14" s="99" t="s">
        <v>116</v>
      </c>
      <c r="O14" s="86">
        <f>O6/O5</f>
        <v>0.8751107174490701</v>
      </c>
      <c r="P14" s="86">
        <f t="shared" ref="P14:T14" si="2">P6/P5</f>
        <v>0.87396694214876047</v>
      </c>
      <c r="Q14" s="86">
        <f t="shared" si="2"/>
        <v>0.87360594795539026</v>
      </c>
      <c r="R14" s="86">
        <f t="shared" si="2"/>
        <v>0.87306501547987614</v>
      </c>
      <c r="S14" s="86">
        <f t="shared" si="2"/>
        <v>0.87759336099585061</v>
      </c>
      <c r="T14" s="86">
        <f t="shared" si="2"/>
        <v>0.87577639751552783</v>
      </c>
      <c r="U14" s="54"/>
    </row>
    <row r="15" spans="2:21" x14ac:dyDescent="0.25">
      <c r="N15" s="54"/>
      <c r="O15" s="54"/>
      <c r="P15" s="54"/>
      <c r="Q15" s="54"/>
      <c r="R15" s="54"/>
      <c r="S15" s="54"/>
      <c r="T15" s="54"/>
      <c r="U15" s="54"/>
    </row>
    <row r="16" spans="2:21" x14ac:dyDescent="0.25">
      <c r="N16" s="54" t="s">
        <v>40</v>
      </c>
      <c r="O16" s="86">
        <f>AVERAGE(O13:O14)</f>
        <v>0.81123160683346085</v>
      </c>
      <c r="P16" s="86">
        <f t="shared" ref="P16:T16" si="3">AVERAGE(P13:P14)</f>
        <v>0.81065838273515767</v>
      </c>
      <c r="Q16" s="86">
        <f t="shared" si="3"/>
        <v>0.8098188469935681</v>
      </c>
      <c r="R16" s="86">
        <f t="shared" si="3"/>
        <v>0.81004244151477245</v>
      </c>
      <c r="S16" s="86">
        <f t="shared" si="3"/>
        <v>0.8111558354275028</v>
      </c>
      <c r="T16" s="86">
        <f t="shared" si="3"/>
        <v>0.81189350379755165</v>
      </c>
      <c r="U16" s="54"/>
    </row>
    <row r="36" spans="23:25" x14ac:dyDescent="0.25">
      <c r="W36" s="100" t="s">
        <v>117</v>
      </c>
    </row>
    <row r="37" spans="23:25" x14ac:dyDescent="0.25">
      <c r="W37" s="101" t="s">
        <v>49</v>
      </c>
      <c r="X37" s="102" t="s">
        <v>50</v>
      </c>
      <c r="Y37" s="103" t="s">
        <v>51</v>
      </c>
    </row>
    <row r="38" spans="23:25" x14ac:dyDescent="0.25">
      <c r="W38" s="104">
        <v>10</v>
      </c>
      <c r="X38">
        <v>0</v>
      </c>
      <c r="Y38" s="83">
        <v>1.1000000000000001</v>
      </c>
    </row>
    <row r="39" spans="23:25" x14ac:dyDescent="0.25">
      <c r="W39" s="104">
        <v>30</v>
      </c>
      <c r="X39">
        <v>0</v>
      </c>
      <c r="Y39" s="83">
        <v>1</v>
      </c>
    </row>
    <row r="40" spans="23:25" x14ac:dyDescent="0.25">
      <c r="W40" s="104">
        <v>20</v>
      </c>
      <c r="X40">
        <v>0</v>
      </c>
      <c r="Y40" s="83">
        <v>0.9</v>
      </c>
    </row>
    <row r="41" spans="23:25" x14ac:dyDescent="0.25">
      <c r="W41" s="104">
        <v>20</v>
      </c>
      <c r="X41">
        <v>0</v>
      </c>
      <c r="Y41" s="83">
        <v>0.88</v>
      </c>
    </row>
    <row r="42" spans="23:25" x14ac:dyDescent="0.25">
      <c r="W42" s="105">
        <v>20</v>
      </c>
      <c r="X42" s="106">
        <v>0</v>
      </c>
      <c r="Y42" s="107">
        <v>0.75</v>
      </c>
    </row>
  </sheetData>
  <sheetProtection algorithmName="SHA-512" hashValue="RwadovpkS6ir95JTY2GSBQwHoJPnlLvuqiKemYgNAh/KmZFIcikxhhP3wzNBZHxb9ZsvlnQzCJznVUBgYggGEg==" saltValue="ZkhbOWyY+Q5xFKmAk3VCVg==" spinCount="100000" sheet="1" objects="1" scenarios="1"/>
  <mergeCells count="4">
    <mergeCell ref="B3:D3"/>
    <mergeCell ref="F3:H3"/>
    <mergeCell ref="E4:E9"/>
    <mergeCell ref="B8:D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0E7F2-4242-4E2B-A381-AB9D3055E7E8}">
  <dimension ref="B1:G18"/>
  <sheetViews>
    <sheetView showGridLines="0" workbookViewId="0">
      <selection activeCell="C12" sqref="C12"/>
    </sheetView>
  </sheetViews>
  <sheetFormatPr defaultRowHeight="15" x14ac:dyDescent="0.25"/>
  <cols>
    <col min="2" max="2" width="41" bestFit="1" customWidth="1"/>
    <col min="3" max="7" width="14.7109375" customWidth="1"/>
  </cols>
  <sheetData>
    <row r="1" spans="2:7" ht="15.75" thickBot="1" x14ac:dyDescent="0.3"/>
    <row r="2" spans="2:7" ht="15.75" thickBot="1" x14ac:dyDescent="0.3">
      <c r="B2" s="220" t="s">
        <v>135</v>
      </c>
      <c r="C2" s="221"/>
      <c r="D2" s="221"/>
      <c r="E2" s="221"/>
      <c r="F2" s="221"/>
      <c r="G2" s="222"/>
    </row>
    <row r="3" spans="2:7" ht="15.75" thickBot="1" x14ac:dyDescent="0.3">
      <c r="B3" s="223" t="s">
        <v>47</v>
      </c>
      <c r="C3" s="223"/>
      <c r="D3" s="223"/>
      <c r="E3" s="223"/>
      <c r="F3" s="223"/>
      <c r="G3" s="223"/>
    </row>
    <row r="4" spans="2:7" x14ac:dyDescent="0.25">
      <c r="B4" s="124"/>
      <c r="C4" s="218" t="s">
        <v>136</v>
      </c>
      <c r="D4" s="218"/>
      <c r="E4" s="125"/>
      <c r="F4" s="218" t="s">
        <v>137</v>
      </c>
      <c r="G4" s="219"/>
    </row>
    <row r="5" spans="2:7" ht="15.75" thickBot="1" x14ac:dyDescent="0.3">
      <c r="B5" s="126"/>
      <c r="C5" s="127" t="s">
        <v>138</v>
      </c>
      <c r="D5" s="127" t="s">
        <v>139</v>
      </c>
      <c r="E5" s="128"/>
      <c r="F5" s="129" t="s">
        <v>138</v>
      </c>
      <c r="G5" s="130" t="s">
        <v>139</v>
      </c>
    </row>
    <row r="6" spans="2:7" ht="15.75" thickBot="1" x14ac:dyDescent="0.3">
      <c r="B6" s="126" t="s">
        <v>140</v>
      </c>
      <c r="C6" s="131">
        <v>-13.12</v>
      </c>
      <c r="D6" s="131">
        <v>-9.84</v>
      </c>
      <c r="E6" s="132"/>
      <c r="F6" s="131">
        <v>-13.12</v>
      </c>
      <c r="G6" s="133">
        <v>-9.84</v>
      </c>
    </row>
    <row r="7" spans="2:7" ht="15.75" thickBot="1" x14ac:dyDescent="0.3">
      <c r="B7" s="126" t="s">
        <v>141</v>
      </c>
      <c r="C7" s="131">
        <v>-3.28</v>
      </c>
      <c r="D7" s="131">
        <v>-3.28</v>
      </c>
      <c r="E7" s="132"/>
      <c r="F7" s="131">
        <v>-3.28</v>
      </c>
      <c r="G7" s="133">
        <v>-1.64</v>
      </c>
    </row>
    <row r="8" spans="2:7" ht="15.75" thickBot="1" x14ac:dyDescent="0.3">
      <c r="B8" s="126" t="s">
        <v>142</v>
      </c>
      <c r="C8" s="131">
        <v>-9.84</v>
      </c>
      <c r="D8" s="134"/>
      <c r="E8" s="135"/>
      <c r="F8" s="131">
        <v>-9.84</v>
      </c>
      <c r="G8" s="136"/>
    </row>
    <row r="9" spans="2:7" ht="15.75" thickBot="1" x14ac:dyDescent="0.3">
      <c r="B9" s="223" t="s">
        <v>143</v>
      </c>
      <c r="C9" s="223"/>
      <c r="D9" s="223"/>
      <c r="E9" s="223"/>
      <c r="F9" s="223"/>
      <c r="G9" s="223"/>
    </row>
    <row r="10" spans="2:7" x14ac:dyDescent="0.25">
      <c r="B10" s="137"/>
      <c r="C10" s="218" t="s">
        <v>136</v>
      </c>
      <c r="D10" s="218"/>
      <c r="E10" s="138"/>
      <c r="F10" s="218" t="s">
        <v>144</v>
      </c>
      <c r="G10" s="219"/>
    </row>
    <row r="11" spans="2:7" ht="15.75" thickBot="1" x14ac:dyDescent="0.3">
      <c r="B11" s="126"/>
      <c r="C11" s="129" t="s">
        <v>138</v>
      </c>
      <c r="D11" s="129" t="s">
        <v>139</v>
      </c>
      <c r="E11" s="128"/>
      <c r="F11" s="129" t="s">
        <v>138</v>
      </c>
      <c r="G11" s="130" t="s">
        <v>139</v>
      </c>
    </row>
    <row r="12" spans="2:7" x14ac:dyDescent="0.25">
      <c r="B12" s="227" t="s">
        <v>140</v>
      </c>
      <c r="C12" s="139">
        <v>-12.67</v>
      </c>
      <c r="D12" s="139">
        <v>-9.5</v>
      </c>
      <c r="E12" s="229"/>
      <c r="F12" s="139">
        <v>-13.47</v>
      </c>
      <c r="G12" s="141">
        <v>-10.1</v>
      </c>
    </row>
    <row r="13" spans="2:7" ht="15.75" thickBot="1" x14ac:dyDescent="0.3">
      <c r="B13" s="228"/>
      <c r="C13" s="140" t="s">
        <v>145</v>
      </c>
      <c r="D13" s="140" t="s">
        <v>146</v>
      </c>
      <c r="E13" s="230"/>
      <c r="F13" s="140" t="s">
        <v>147</v>
      </c>
      <c r="G13" s="142" t="s">
        <v>148</v>
      </c>
    </row>
    <row r="14" spans="2:7" x14ac:dyDescent="0.25">
      <c r="B14" s="227" t="s">
        <v>141</v>
      </c>
      <c r="C14" s="139">
        <v>-3.61</v>
      </c>
      <c r="D14" s="139">
        <v>-3.61</v>
      </c>
      <c r="E14" s="230"/>
      <c r="F14" s="139">
        <v>-3.51</v>
      </c>
      <c r="G14" s="141">
        <v>-1.76</v>
      </c>
    </row>
    <row r="15" spans="2:7" ht="15.75" thickBot="1" x14ac:dyDescent="0.3">
      <c r="B15" s="228"/>
      <c r="C15" s="140" t="s">
        <v>149</v>
      </c>
      <c r="D15" s="140" t="s">
        <v>149</v>
      </c>
      <c r="E15" s="230"/>
      <c r="F15" s="140" t="s">
        <v>150</v>
      </c>
      <c r="G15" s="142" t="s">
        <v>151</v>
      </c>
    </row>
    <row r="16" spans="2:7" x14ac:dyDescent="0.25">
      <c r="B16" s="227" t="s">
        <v>142</v>
      </c>
      <c r="C16" s="139">
        <v>-8.5399999999999991</v>
      </c>
      <c r="D16" s="231"/>
      <c r="E16" s="230"/>
      <c r="F16" s="139">
        <v>-8.76</v>
      </c>
      <c r="G16" s="224"/>
    </row>
    <row r="17" spans="2:7" ht="15.75" thickBot="1" x14ac:dyDescent="0.3">
      <c r="B17" s="228"/>
      <c r="C17" s="140" t="s">
        <v>152</v>
      </c>
      <c r="D17" s="232"/>
      <c r="E17" s="230"/>
      <c r="F17" s="140" t="s">
        <v>153</v>
      </c>
      <c r="G17" s="225"/>
    </row>
    <row r="18" spans="2:7" x14ac:dyDescent="0.25">
      <c r="B18" s="226" t="s">
        <v>154</v>
      </c>
      <c r="C18" s="226"/>
      <c r="D18" s="226"/>
      <c r="E18" s="226"/>
      <c r="F18" s="226"/>
      <c r="G18" s="226"/>
    </row>
  </sheetData>
  <sheetProtection algorithmName="SHA-512" hashValue="8eYtS2NmogDXWCCrwhy3nMjPIe+YyJkxh/OTkS/0cgVQLBkVxtSE6R7sOkPlIZgni41DlK9TFJ418ziaJKD19A==" saltValue="6AShUEfwNGyASOk3EoY2kw==" spinCount="100000" sheet="1" objects="1" scenarios="1"/>
  <mergeCells count="16">
    <mergeCell ref="G16:G17"/>
    <mergeCell ref="B18:G18"/>
    <mergeCell ref="B12:B13"/>
    <mergeCell ref="E12:E13"/>
    <mergeCell ref="B14:B15"/>
    <mergeCell ref="E14:E15"/>
    <mergeCell ref="B16:B17"/>
    <mergeCell ref="D16:D17"/>
    <mergeCell ref="E16:E17"/>
    <mergeCell ref="C10:D10"/>
    <mergeCell ref="F10:G10"/>
    <mergeCell ref="B2:G2"/>
    <mergeCell ref="B3:G3"/>
    <mergeCell ref="C4:D4"/>
    <mergeCell ref="F4:G4"/>
    <mergeCell ref="B9:G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04333-EB01-44C1-BA11-3E37766E92E0}">
  <dimension ref="B2:E19"/>
  <sheetViews>
    <sheetView showGridLines="0" workbookViewId="0">
      <selection activeCell="F15" sqref="F15"/>
    </sheetView>
  </sheetViews>
  <sheetFormatPr defaultRowHeight="15" x14ac:dyDescent="0.25"/>
  <cols>
    <col min="2" max="2" width="18" bestFit="1" customWidth="1"/>
    <col min="3" max="5" width="14.7109375" customWidth="1"/>
  </cols>
  <sheetData>
    <row r="2" spans="2:5" ht="15.75" thickBot="1" x14ac:dyDescent="0.3">
      <c r="B2" s="143"/>
      <c r="C2" s="233" t="s">
        <v>48</v>
      </c>
      <c r="D2" s="234"/>
      <c r="E2" s="144"/>
    </row>
    <row r="3" spans="2:5" x14ac:dyDescent="0.25">
      <c r="B3" s="235" t="s">
        <v>155</v>
      </c>
      <c r="C3" s="237" t="s">
        <v>156</v>
      </c>
      <c r="D3" s="238"/>
      <c r="E3" s="239" t="s">
        <v>157</v>
      </c>
    </row>
    <row r="4" spans="2:5" ht="15.75" thickBot="1" x14ac:dyDescent="0.3">
      <c r="B4" s="236"/>
      <c r="C4" s="145" t="s">
        <v>158</v>
      </c>
      <c r="D4" s="146" t="s">
        <v>159</v>
      </c>
      <c r="E4" s="240"/>
    </row>
    <row r="5" spans="2:5" ht="16.5" thickTop="1" thickBot="1" x14ac:dyDescent="0.3">
      <c r="B5" s="147">
        <v>0.02</v>
      </c>
      <c r="C5" s="131" t="s">
        <v>160</v>
      </c>
      <c r="D5" s="143" t="s">
        <v>161</v>
      </c>
      <c r="E5" s="241" t="s">
        <v>162</v>
      </c>
    </row>
    <row r="6" spans="2:5" ht="15.75" thickBot="1" x14ac:dyDescent="0.3">
      <c r="B6" s="147">
        <v>0.06</v>
      </c>
      <c r="C6" s="131" t="s">
        <v>163</v>
      </c>
      <c r="D6" s="143" t="s">
        <v>164</v>
      </c>
      <c r="E6" s="242"/>
    </row>
    <row r="7" spans="2:5" ht="15.75" thickBot="1" x14ac:dyDescent="0.3">
      <c r="B7" s="147">
        <v>0.1</v>
      </c>
      <c r="C7" s="131" t="s">
        <v>165</v>
      </c>
      <c r="D7" s="143" t="s">
        <v>166</v>
      </c>
      <c r="E7" s="242"/>
    </row>
    <row r="8" spans="2:5" ht="15.75" thickBot="1" x14ac:dyDescent="0.3">
      <c r="B8" s="147">
        <v>0.14000000000000001</v>
      </c>
      <c r="C8" s="131" t="s">
        <v>167</v>
      </c>
      <c r="D8" s="143" t="s">
        <v>168</v>
      </c>
      <c r="E8" s="242"/>
    </row>
    <row r="9" spans="2:5" ht="15.75" thickBot="1" x14ac:dyDescent="0.3">
      <c r="B9" s="147">
        <v>0.18</v>
      </c>
      <c r="C9" s="131" t="s">
        <v>161</v>
      </c>
      <c r="D9" s="143" t="s">
        <v>169</v>
      </c>
      <c r="E9" s="242"/>
    </row>
    <row r="10" spans="2:5" ht="15.75" thickBot="1" x14ac:dyDescent="0.3">
      <c r="B10" s="147">
        <v>0.16</v>
      </c>
      <c r="C10" s="131" t="s">
        <v>170</v>
      </c>
      <c r="D10" s="143" t="s">
        <v>171</v>
      </c>
      <c r="E10" s="242"/>
    </row>
    <row r="11" spans="2:5" ht="15.75" thickBot="1" x14ac:dyDescent="0.3">
      <c r="B11" s="147">
        <v>0.1</v>
      </c>
      <c r="C11" s="131" t="s">
        <v>164</v>
      </c>
      <c r="D11" s="143" t="s">
        <v>172</v>
      </c>
      <c r="E11" s="242"/>
    </row>
    <row r="12" spans="2:5" ht="15.75" thickBot="1" x14ac:dyDescent="0.3">
      <c r="B12" s="147">
        <v>0.08</v>
      </c>
      <c r="C12" s="131" t="s">
        <v>173</v>
      </c>
      <c r="D12" s="143" t="s">
        <v>174</v>
      </c>
      <c r="E12" s="242"/>
    </row>
    <row r="13" spans="2:5" ht="15.75" thickBot="1" x14ac:dyDescent="0.3">
      <c r="B13" s="147">
        <v>0.05</v>
      </c>
      <c r="C13" s="131" t="s">
        <v>166</v>
      </c>
      <c r="D13" s="143" t="s">
        <v>175</v>
      </c>
      <c r="E13" s="242"/>
    </row>
    <row r="14" spans="2:5" ht="15.75" thickBot="1" x14ac:dyDescent="0.3">
      <c r="B14" s="147">
        <v>0.03</v>
      </c>
      <c r="C14" s="131" t="s">
        <v>176</v>
      </c>
      <c r="D14" s="143" t="s">
        <v>177</v>
      </c>
      <c r="E14" s="242"/>
    </row>
    <row r="15" spans="2:5" ht="15.75" thickBot="1" x14ac:dyDescent="0.3">
      <c r="B15" s="147">
        <v>0.02</v>
      </c>
      <c r="C15" s="131" t="s">
        <v>168</v>
      </c>
      <c r="D15" s="143" t="s">
        <v>178</v>
      </c>
      <c r="E15" s="242"/>
    </row>
    <row r="16" spans="2:5" ht="15.75" thickBot="1" x14ac:dyDescent="0.3">
      <c r="B16" s="147">
        <v>0.02</v>
      </c>
      <c r="C16" s="131" t="s">
        <v>179</v>
      </c>
      <c r="D16" s="143" t="s">
        <v>180</v>
      </c>
      <c r="E16" s="242"/>
    </row>
    <row r="17" spans="2:5" ht="15.75" thickBot="1" x14ac:dyDescent="0.3">
      <c r="B17" s="147">
        <v>0.02</v>
      </c>
      <c r="C17" s="131" t="s">
        <v>181</v>
      </c>
      <c r="D17" s="143" t="s">
        <v>182</v>
      </c>
      <c r="E17" s="242"/>
    </row>
    <row r="18" spans="2:5" ht="15.75" thickBot="1" x14ac:dyDescent="0.3">
      <c r="B18" s="147">
        <v>0.01</v>
      </c>
      <c r="C18" s="131" t="s">
        <v>183</v>
      </c>
      <c r="D18" s="143" t="s">
        <v>184</v>
      </c>
      <c r="E18" s="242"/>
    </row>
    <row r="19" spans="2:5" ht="15.75" thickBot="1" x14ac:dyDescent="0.3">
      <c r="B19" s="147">
        <v>0.01</v>
      </c>
      <c r="C19" s="148" t="s">
        <v>169</v>
      </c>
      <c r="D19" s="149" t="s">
        <v>185</v>
      </c>
      <c r="E19" s="243"/>
    </row>
  </sheetData>
  <sheetProtection algorithmName="SHA-512" hashValue="yIYcuW5EpvgeeOlBV6RrgJ6TABu5sV7vRt67syjnREBQHosPH9ZED7+Q6SoRUVUnPdqkSrJE1nCWkXKBG8BvrQ==" saltValue="9/vLzqW18ON0aUSvSte7ww==" spinCount="100000" sheet="1" objects="1" scenarios="1"/>
  <mergeCells count="5">
    <mergeCell ref="C2:D2"/>
    <mergeCell ref="B3:B4"/>
    <mergeCell ref="C3:D3"/>
    <mergeCell ref="E3:E4"/>
    <mergeCell ref="E5:E1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5A9477B1EAFA4D83B3DB2E29B543D3" ma:contentTypeVersion="4" ma:contentTypeDescription="Create a new document." ma:contentTypeScope="" ma:versionID="ab5dcfd92a9f80f8434de1f369a703c8">
  <xsd:schema xmlns:xsd="http://www.w3.org/2001/XMLSchema" xmlns:xs="http://www.w3.org/2001/XMLSchema" xmlns:p="http://schemas.microsoft.com/office/2006/metadata/properties" xmlns:ns1="http://schemas.microsoft.com/sharepoint/v3" xmlns:ns3="9c16dc54-5a24-4afd-a61c-664ec7eab416" targetNamespace="http://schemas.microsoft.com/office/2006/metadata/properties" ma:root="true" ma:fieldsID="9bec7aaf70063ea9faaaf00d9715fdd2" ns1:_="" ns3:_="">
    <xsd:import namespace="http://schemas.microsoft.com/sharepoint/v3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 ma:index="6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478EA1F-DB56-4F4B-A68F-9A0461ADFE75}"/>
</file>

<file path=customXml/itemProps2.xml><?xml version="1.0" encoding="utf-8"?>
<ds:datastoreItem xmlns:ds="http://schemas.openxmlformats.org/officeDocument/2006/customXml" ds:itemID="{75BCA981-5D33-4BA4-A4EA-ED73F419D5A7}"/>
</file>

<file path=customXml/itemProps3.xml><?xml version="1.0" encoding="utf-8"?>
<ds:datastoreItem xmlns:ds="http://schemas.openxmlformats.org/officeDocument/2006/customXml" ds:itemID="{C8E1CA64-4F50-44EE-A78D-8C4939BB08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Summary</vt:lpstr>
      <vt:lpstr>1-Vissim - Time Headway</vt:lpstr>
      <vt:lpstr>1-TM - Time Headway</vt:lpstr>
      <vt:lpstr>3-Vissim - Standstill Distance</vt:lpstr>
      <vt:lpstr>3-TM - Standstill Distance</vt:lpstr>
      <vt:lpstr>4-Vissim - Acceleration</vt:lpstr>
      <vt:lpstr>4-TM - Acceleration</vt:lpstr>
      <vt:lpstr>5-Vissim - Deceleration</vt:lpstr>
      <vt:lpstr>6-Lane Change Distance</vt:lpstr>
      <vt:lpstr>7-Vissim - Speed Profiles</vt:lpstr>
      <vt:lpstr>7-TM - Speed Profiles</vt:lpstr>
      <vt:lpstr>8-Vehicle Classification</vt:lpstr>
      <vt:lpstr>9-Vissim - HGV WtoP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Hedges, Adam</dc:creator>
  <cp:lastModifiedBy>Hedges, Adam</cp:lastModifiedBy>
  <dcterms:created xsi:type="dcterms:W3CDTF">2021-07-06T18:04:32Z</dcterms:created>
  <dcterms:modified xsi:type="dcterms:W3CDTF">2021-10-21T17:37:41Z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0x0101007A5A9477B1EAFA4D83B3DB2E29B543D3</vt:lpwstr>
  </property>
</Properties>
</file>