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755" windowWidth="14400" windowHeight="8760" tabRatio="934" activeTab="3"/>
  </bookViews>
  <sheets>
    <sheet name="Test Pile" sheetId="1" r:id="rId1"/>
    <sheet name="Test Pile Page 2" sheetId="2" state="hidden" r:id="rId2"/>
    <sheet name="Test Pile Page 3" sheetId="3" state="hidden" r:id="rId3"/>
    <sheet name="Pile Record" sheetId="4" r:id="rId4"/>
    <sheet name="Pile Record (page 2)" sheetId="5" state="hidden" r:id="rId5"/>
  </sheets>
  <definedNames>
    <definedName name="_xlnm.Print_Area" localSheetId="3">'Pile Record'!$A$2:$O$43</definedName>
    <definedName name="_xlnm.Print_Area" localSheetId="4">'Pile Record (page 2)'!$A$3:$P$46</definedName>
    <definedName name="_xlnm.Print_Area" localSheetId="0">'Test Pile'!$A$2:$O$46</definedName>
    <definedName name="_xlnm.Print_Area" localSheetId="1">'Test Pile Page 2'!$A$3:$Q$48</definedName>
    <definedName name="_xlnm.Print_Area" localSheetId="2">'Test Pile Page 3'!$A$3:$Q$48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O7" authorId="0">
      <text>
        <r>
          <rPr>
            <sz val="8"/>
            <rFont val="Tahoma"/>
            <family val="0"/>
          </rPr>
          <t>Enter Total Number of Page(s)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O6" authorId="0">
      <text>
        <r>
          <rPr>
            <sz val="8"/>
            <rFont val="Tahoma"/>
            <family val="0"/>
          </rPr>
          <t>Enter Last Page Number</t>
        </r>
      </text>
    </comment>
    <comment ref="C14" authorId="0">
      <text>
        <r>
          <rPr>
            <sz val="8"/>
            <rFont val="Tahoma"/>
            <family val="0"/>
          </rPr>
          <t xml:space="preserve">Orientation:
V - Vertical
VT - Vertical Test
B - Batter
BT - Batter Test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  <author>Enter your name here</author>
  </authors>
  <commentList>
    <comment ref="C15" authorId="0">
      <text>
        <r>
          <rPr>
            <sz val="8"/>
            <rFont val="Tahoma"/>
            <family val="0"/>
          </rPr>
          <t>Orientation:
V - Vertical
VT - Vertical Test
B - Batter
BT - Batter Test</t>
        </r>
      </text>
    </comment>
    <comment ref="N7" authorId="1">
      <text>
        <r>
          <rPr>
            <sz val="8"/>
            <rFont val="Times New Roman"/>
            <family val="1"/>
          </rPr>
          <t xml:space="preserve">Enter Page Number.
example: Enter 22 will display Page 2 of 2. </t>
        </r>
      </text>
    </comment>
  </commentList>
</comments>
</file>

<file path=xl/sharedStrings.xml><?xml version="1.0" encoding="utf-8"?>
<sst xmlns="http://schemas.openxmlformats.org/spreadsheetml/2006/main" count="274" uniqueCount="122">
  <si>
    <t>KENTUCKY TRANSPORTATION CABINET</t>
  </si>
  <si>
    <t>DEPARTMENT OF HIGHWAYS</t>
  </si>
  <si>
    <t>DIVISION OF CONSTRUCTION</t>
  </si>
  <si>
    <t>RECORD OF TEST PILE</t>
  </si>
  <si>
    <t>Test Pile No</t>
  </si>
  <si>
    <t>Location of Structure</t>
  </si>
  <si>
    <t xml:space="preserve"> Page 1 </t>
  </si>
  <si>
    <t>Penetration (Feet)</t>
  </si>
  <si>
    <t>No. of Blows per foot</t>
  </si>
  <si>
    <t>Average Height of Fall**</t>
  </si>
  <si>
    <t>Theoretical Bearing (Tons)</t>
  </si>
  <si>
    <t>Theoretical Bearing Tons</t>
  </si>
  <si>
    <t xml:space="preserve">Project Number  </t>
  </si>
  <si>
    <t xml:space="preserve">Project Code Number  </t>
  </si>
  <si>
    <t>Gravity</t>
  </si>
  <si>
    <t xml:space="preserve">County  </t>
  </si>
  <si>
    <t>Single-Acting Air</t>
  </si>
  <si>
    <t xml:space="preserve">Road Name  </t>
  </si>
  <si>
    <t>Single-Acting Diesel</t>
  </si>
  <si>
    <t xml:space="preserve">Bridge Over  </t>
  </si>
  <si>
    <t>Double-Acting Air</t>
  </si>
  <si>
    <t xml:space="preserve">Station  </t>
  </si>
  <si>
    <t>Double-Acting Diesel</t>
  </si>
  <si>
    <t xml:space="preserve">Hammer (Size, Make)  </t>
  </si>
  <si>
    <t xml:space="preserve">Formula  </t>
  </si>
  <si>
    <t xml:space="preserve">Actual Stroke Length  </t>
  </si>
  <si>
    <t>Vertical</t>
  </si>
  <si>
    <t xml:space="preserve">Weight of Ram (lbs.)  </t>
  </si>
  <si>
    <t>Batter 3 to 1</t>
  </si>
  <si>
    <t xml:space="preserve">Fall (ft)   </t>
  </si>
  <si>
    <t>Batter 4 to 1</t>
  </si>
  <si>
    <t xml:space="preserve">Type of Pile  </t>
  </si>
  <si>
    <t xml:space="preserve">Orientation  </t>
  </si>
  <si>
    <t xml:space="preserve">Gauge Pressure (psi)   </t>
  </si>
  <si>
    <t xml:space="preserve">Energy/Blow (ft./lbs.) </t>
  </si>
  <si>
    <t xml:space="preserve">Blows Per Minute  </t>
  </si>
  <si>
    <t xml:space="preserve">Plan Bearing (tons) </t>
  </si>
  <si>
    <t xml:space="preserve">Concrete Mix Used  </t>
  </si>
  <si>
    <t xml:space="preserve">Orig. Length of Pile (ft.) </t>
  </si>
  <si>
    <t xml:space="preserve">Build Up (ft.) </t>
  </si>
  <si>
    <t xml:space="preserve">Cut-Off Elevation  </t>
  </si>
  <si>
    <t xml:space="preserve">Cut-Off Length  </t>
  </si>
  <si>
    <t xml:space="preserve">Final Elev. Tip of Pile  </t>
  </si>
  <si>
    <t xml:space="preserve">Pay Length (ft.)  </t>
  </si>
  <si>
    <t xml:space="preserve">Plan Qty. Length (ft.)  </t>
  </si>
  <si>
    <t xml:space="preserve">Drawing Number  </t>
  </si>
  <si>
    <t xml:space="preserve">Date Driven  </t>
  </si>
  <si>
    <t>Date Submitted</t>
  </si>
  <si>
    <t>Project Engineer</t>
  </si>
  <si>
    <t>TIP</t>
  </si>
  <si>
    <t xml:space="preserve">Total Penetration - Last 10 blows </t>
  </si>
  <si>
    <t>in.@</t>
  </si>
  <si>
    <t>ft.  Theo. Bearing</t>
  </si>
  <si>
    <t>Tons</t>
  </si>
  <si>
    <t>RECORD OF TEST PILE (Cont.)</t>
  </si>
  <si>
    <t>Location in Structure</t>
  </si>
  <si>
    <t>Page 2 of 2</t>
  </si>
  <si>
    <t>RECORD OF PILES FURNISHED AND DRIVEN</t>
  </si>
  <si>
    <t xml:space="preserve">Page 1  </t>
  </si>
  <si>
    <t>Batter</t>
  </si>
  <si>
    <t>3 to 1</t>
  </si>
  <si>
    <t>Project Number</t>
  </si>
  <si>
    <t xml:space="preserve">PCN  </t>
  </si>
  <si>
    <t xml:space="preserve">Location of Structure </t>
  </si>
  <si>
    <t>4 to 1</t>
  </si>
  <si>
    <t>Road Name</t>
  </si>
  <si>
    <t>Bridge Over</t>
  </si>
  <si>
    <t>Station</t>
  </si>
  <si>
    <t>Hammer(Size,Make)</t>
  </si>
  <si>
    <t>Actual Stroke Lgth.</t>
  </si>
  <si>
    <t xml:space="preserve">Weight of Ram  </t>
  </si>
  <si>
    <t xml:space="preserve">lbs.  Fall  </t>
  </si>
  <si>
    <t>Type of Pile</t>
  </si>
  <si>
    <t xml:space="preserve">Batter  </t>
  </si>
  <si>
    <t xml:space="preserve">Gauge Pressure  </t>
  </si>
  <si>
    <t xml:space="preserve">Energy/Blow  </t>
  </si>
  <si>
    <t>Original</t>
  </si>
  <si>
    <t>Pene.</t>
  </si>
  <si>
    <t>Avg. Fall</t>
  </si>
  <si>
    <t>Pile</t>
  </si>
  <si>
    <t>Date</t>
  </si>
  <si>
    <t>Length</t>
  </si>
  <si>
    <t>Build</t>
  </si>
  <si>
    <t>Cut-Off</t>
  </si>
  <si>
    <t>Final Elev.</t>
  </si>
  <si>
    <t>Pay Length</t>
  </si>
  <si>
    <t xml:space="preserve">Last 10 </t>
  </si>
  <si>
    <t>Last 10</t>
  </si>
  <si>
    <t>Bearing</t>
  </si>
  <si>
    <t>No.</t>
  </si>
  <si>
    <t>Orien.</t>
  </si>
  <si>
    <t>Driven</t>
  </si>
  <si>
    <t>of Pile</t>
  </si>
  <si>
    <t>Up</t>
  </si>
  <si>
    <t>Elev.</t>
  </si>
  <si>
    <t>Tip of Pile</t>
  </si>
  <si>
    <t>Test</t>
  </si>
  <si>
    <t>Production</t>
  </si>
  <si>
    <t>Heat</t>
  </si>
  <si>
    <t>Blows</t>
  </si>
  <si>
    <t>Capacity</t>
  </si>
  <si>
    <t>(Feet)</t>
  </si>
  <si>
    <t>(Steel Pile)</t>
  </si>
  <si>
    <t>(Inches)</t>
  </si>
  <si>
    <t>(Tons)</t>
  </si>
  <si>
    <t xml:space="preserve">Total This Page  </t>
  </si>
  <si>
    <t>----</t>
  </si>
  <si>
    <t>---</t>
  </si>
  <si>
    <t xml:space="preserve">Total Continuation Page(s)  </t>
  </si>
  <si>
    <t xml:space="preserve">Grand Total  </t>
  </si>
  <si>
    <t xml:space="preserve">cc:  </t>
  </si>
  <si>
    <t>District TEBM for Construction</t>
  </si>
  <si>
    <t>Submitted By:</t>
  </si>
  <si>
    <t>Division of Construction</t>
  </si>
  <si>
    <t>Checked By:</t>
  </si>
  <si>
    <t>RECORD OF PILES FURNISHED AND DRIVEN (Cont.)</t>
  </si>
  <si>
    <t xml:space="preserve">lbs.       Fall  </t>
  </si>
  <si>
    <t>Energy/Blow</t>
  </si>
  <si>
    <t>(4" to 12")</t>
  </si>
  <si>
    <t>(3" to 12")</t>
  </si>
  <si>
    <t>Drawing No.</t>
  </si>
  <si>
    <t>Page 3 of 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</si>
</sst>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\-d\-yy"/>
    <numFmt numFmtId="166" formatCode="&quot;Sheet # of&quot;"/>
    <numFmt numFmtId="167" formatCode="&quot;Sheet&quot;\ #\ &quot;of&quot;"/>
    <numFmt numFmtId="168" formatCode="&quot;Sheet&quot;\ #\ &quot;of&quot;\ #"/>
    <numFmt numFmtId="169" formatCode="#"/>
    <numFmt numFmtId="170" formatCode="&quot;Sheet&quot;\ #\ &quot;of &quot;"/>
    <numFmt numFmtId="171" formatCode="&quot;of&quot;\ #"/>
    <numFmt numFmtId="172" formatCode="&quot;Sheet&quot;\ #"/>
    <numFmt numFmtId="173" formatCode="[Blue]0.00;[Red]0.00"/>
    <numFmt numFmtId="174" formatCode="0.00;[Red]0.00"/>
    <numFmt numFmtId="175" formatCode="0;[Red]0"/>
    <numFmt numFmtId="176" formatCode="mmmm\ d\,"/>
    <numFmt numFmtId="177" formatCode="0.0#"/>
    <numFmt numFmtId="178" formatCode="0.00##"/>
    <numFmt numFmtId="179" formatCode="0.0"/>
    <numFmt numFmtId="180" formatCode="mm/dd/yy"/>
    <numFmt numFmtId="181" formatCode="[Blue]#,##0.00_);[Red]\(#,##0.00_)"/>
    <numFmt numFmtId="182" formatCode="[Black]#,##0.00_);[Red]\(#,##0.00_)"/>
    <numFmt numFmtId="183" formatCode="&quot;Plan Qty&quot;\ ####.##"/>
    <numFmt numFmtId="184" formatCode="&quot;Plan Qty&quot;\ ###0.00"/>
    <numFmt numFmtId="185" formatCode="&quot;(Act&quot;\ ###0.00\)"/>
    <numFmt numFmtId="186" formatCode="[Blue]&quot;(Act&quot;\ ###0.00\)"/>
    <numFmt numFmtId="187" formatCode="[Blue]###0.00\)"/>
    <numFmt numFmtId="188" formatCode="[Blue]\(###0.00\)"/>
    <numFmt numFmtId="189" formatCode="[Blue]#,##0.00\);[Red]\(#,##0.00\)"/>
    <numFmt numFmtId="190" formatCode="[Blue]\(#,##0.00\);[Red]\(#,##0.00\)"/>
    <numFmt numFmtId="191" formatCode="[Blue]#,##0.00;[Red]#,##0.00"/>
    <numFmt numFmtId="192" formatCode="[Blue]\(#,##0.00_);[Red]\(#,##0.00_)"/>
    <numFmt numFmtId="193" formatCode="[Blue]#,##0.00;[Red]\(#,##0.00\)"/>
    <numFmt numFmtId="194" formatCode="[Blue]#,##0.00_);[Red]\(#,##0.00\)"/>
    <numFmt numFmtId="195" formatCode="[Black]#,##0.00\);[Red]\(#,##0.00\)"/>
    <numFmt numFmtId="196" formatCode="[Black]#,##0.00\);[Red]\(#,##0.00"/>
    <numFmt numFmtId="197" formatCode="[Black]#,##0.00;[Red]#,##0.00"/>
    <numFmt numFmtId="198" formatCode="[Blue]###0.00;[Red]###0.00"/>
    <numFmt numFmtId="199" formatCode="[Blue]###0.00;[Red]\(###0.00"/>
    <numFmt numFmtId="200" formatCode="[Blue]###0.00\);[Red]\(###0.00\)"/>
    <numFmt numFmtId="201" formatCode="00\~0000"/>
    <numFmt numFmtId="202" formatCode="&quot;Page&quot;\ #\ &quot;of&quot;\ #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name val="MS Sans Serif"/>
      <family val="0"/>
    </font>
    <font>
      <b/>
      <sz val="12"/>
      <name val="Times New Roman"/>
      <family val="0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39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1.5"/>
      <color indexed="9"/>
      <name val="Times New Roman"/>
      <family val="1"/>
    </font>
    <font>
      <sz val="10"/>
      <name val="CG Times (WN)"/>
      <family val="0"/>
    </font>
    <font>
      <sz val="9"/>
      <name val="CG Times (WN)"/>
      <family val="0"/>
    </font>
    <font>
      <sz val="8"/>
      <name val="MS Sans Serif"/>
      <family val="0"/>
    </font>
    <font>
      <b/>
      <i/>
      <sz val="10"/>
      <name val="Times New Roman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MS Sans Serif"/>
      <family val="0"/>
    </font>
    <font>
      <sz val="9"/>
      <name val="Times New Roman"/>
      <family val="1"/>
    </font>
    <font>
      <sz val="9"/>
      <name val="MS Sans Serif"/>
      <family val="0"/>
    </font>
    <font>
      <sz val="9"/>
      <color indexed="39"/>
      <name val="Times New Roman"/>
      <family val="1"/>
    </font>
    <font>
      <b/>
      <i/>
      <sz val="9"/>
      <name val="Times New Roman"/>
      <family val="0"/>
    </font>
    <font>
      <sz val="6"/>
      <name val="Times New Roman"/>
      <family val="1"/>
    </font>
    <font>
      <sz val="12"/>
      <color indexed="39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8"/>
      <name val="Tahoma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0" fillId="2" borderId="0" xfId="0" applyFill="1" applyAlignment="1">
      <alignment/>
    </xf>
    <xf numFmtId="173" fontId="13" fillId="0" borderId="4" xfId="0" applyNumberFormat="1" applyFont="1" applyBorder="1" applyAlignment="1" applyProtection="1">
      <alignment horizontal="centerContinuous"/>
      <protection hidden="1"/>
    </xf>
    <xf numFmtId="0" fontId="18" fillId="2" borderId="2" xfId="27" applyFont="1" applyFill="1" applyBorder="1">
      <alignment/>
      <protection/>
    </xf>
    <xf numFmtId="0" fontId="18" fillId="2" borderId="2" xfId="27" applyFont="1" applyFill="1" applyBorder="1" applyAlignment="1" applyProtection="1">
      <alignment/>
      <protection/>
    </xf>
    <xf numFmtId="0" fontId="18" fillId="2" borderId="0" xfId="27" applyFont="1" applyFill="1">
      <alignment/>
      <protection/>
    </xf>
    <xf numFmtId="0" fontId="8" fillId="0" borderId="0" xfId="27" applyFont="1" applyAlignment="1" applyProtection="1">
      <alignment horizontal="centerContinuous"/>
      <protection/>
    </xf>
    <xf numFmtId="0" fontId="8" fillId="0" borderId="0" xfId="27" applyFont="1" applyAlignment="1" applyProtection="1">
      <alignment/>
      <protection/>
    </xf>
    <xf numFmtId="0" fontId="6" fillId="0" borderId="5" xfId="27" applyFont="1" applyBorder="1" applyAlignment="1" applyProtection="1">
      <alignment horizontal="center" vertical="center"/>
      <protection/>
    </xf>
    <xf numFmtId="0" fontId="6" fillId="0" borderId="6" xfId="27" applyFont="1" applyBorder="1" applyAlignment="1" applyProtection="1">
      <alignment horizontal="centerContinuous" vertical="top"/>
      <protection/>
    </xf>
    <xf numFmtId="0" fontId="15" fillId="0" borderId="0" xfId="27" applyFont="1" applyBorder="1" applyAlignment="1" applyProtection="1">
      <alignment horizontal="right"/>
      <protection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174" fontId="25" fillId="4" borderId="4" xfId="0" applyNumberFormat="1" applyFont="1" applyFill="1" applyBorder="1" applyAlignment="1" applyProtection="1">
      <alignment horizontal="center"/>
      <protection locked="0"/>
    </xf>
    <xf numFmtId="14" fontId="8" fillId="4" borderId="4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/>
    </xf>
    <xf numFmtId="0" fontId="5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 locked="0"/>
    </xf>
    <xf numFmtId="0" fontId="8" fillId="4" borderId="0" xfId="27" applyFont="1" applyFill="1" applyProtection="1">
      <alignment/>
      <protection/>
    </xf>
    <xf numFmtId="0" fontId="8" fillId="4" borderId="0" xfId="27" applyFont="1" applyFill="1" applyAlignment="1" applyProtection="1">
      <alignment/>
      <protection/>
    </xf>
    <xf numFmtId="0" fontId="8" fillId="4" borderId="0" xfId="27" applyFont="1" applyFill="1" applyProtection="1">
      <alignment/>
      <protection locked="0"/>
    </xf>
    <xf numFmtId="0" fontId="0" fillId="0" borderId="0" xfId="0" applyAlignment="1" applyProtection="1">
      <alignment horizontal="centerContinuous"/>
      <protection/>
    </xf>
    <xf numFmtId="0" fontId="21" fillId="0" borderId="0" xfId="27" applyFont="1" applyAlignment="1" applyProtection="1">
      <alignment horizontal="centerContinuous" vertical="center"/>
      <protection/>
    </xf>
    <xf numFmtId="0" fontId="10" fillId="0" borderId="0" xfId="27" applyFont="1" applyAlignment="1" applyProtection="1">
      <alignment horizontal="centerContinuous" vertical="center"/>
      <protection/>
    </xf>
    <xf numFmtId="0" fontId="18" fillId="0" borderId="0" xfId="27" applyFo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0" xfId="27" applyFont="1" applyProtection="1">
      <alignment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5" fillId="0" borderId="0" xfId="27" applyFont="1" applyBorder="1" applyAlignment="1" applyProtection="1">
      <alignment horizontal="centerContinuous"/>
      <protection/>
    </xf>
    <xf numFmtId="0" fontId="15" fillId="0" borderId="0" xfId="27" applyFont="1" applyBorder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0" xfId="27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vertical="center"/>
      <protection/>
    </xf>
    <xf numFmtId="2" fontId="6" fillId="0" borderId="5" xfId="27" applyNumberFormat="1" applyFont="1" applyBorder="1" applyAlignment="1" applyProtection="1">
      <alignment horizontal="center" vertical="center"/>
      <protection/>
    </xf>
    <xf numFmtId="0" fontId="5" fillId="3" borderId="7" xfId="27" applyFont="1" applyFill="1" applyBorder="1" applyAlignment="1" applyProtection="1">
      <alignment horizontal="center"/>
      <protection/>
    </xf>
    <xf numFmtId="0" fontId="20" fillId="3" borderId="0" xfId="27" applyFont="1" applyFill="1" applyBorder="1" applyAlignment="1" applyProtection="1">
      <alignment horizontal="centerContinuous"/>
      <protection/>
    </xf>
    <xf numFmtId="0" fontId="5" fillId="0" borderId="0" xfId="27" applyFont="1" applyBorder="1" applyAlignment="1" applyProtection="1">
      <alignment horizontal="centerContinuous" vertical="center"/>
      <protection/>
    </xf>
    <xf numFmtId="0" fontId="20" fillId="0" borderId="8" xfId="27" applyFont="1" applyBorder="1" applyAlignment="1" applyProtection="1">
      <alignment horizontal="right" vertical="center"/>
      <protection/>
    </xf>
    <xf numFmtId="0" fontId="18" fillId="3" borderId="0" xfId="27" applyFont="1" applyFill="1" applyBorder="1" applyProtection="1">
      <alignment/>
      <protection/>
    </xf>
    <xf numFmtId="0" fontId="8" fillId="0" borderId="0" xfId="27" applyFont="1" applyProtection="1">
      <alignment/>
      <protection/>
    </xf>
    <xf numFmtId="0" fontId="8" fillId="0" borderId="0" xfId="27" applyFont="1" applyAlignment="1" applyProtection="1">
      <alignment horizontal="right"/>
      <protection/>
    </xf>
    <xf numFmtId="14" fontId="8" fillId="4" borderId="0" xfId="27" applyNumberFormat="1" applyFont="1" applyFill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6" fillId="0" borderId="6" xfId="0" applyFont="1" applyBorder="1" applyAlignment="1" applyProtection="1">
      <alignment horizontal="centerContinuous" vertical="top"/>
      <protection/>
    </xf>
    <xf numFmtId="0" fontId="0" fillId="4" borderId="0" xfId="0" applyFill="1" applyAlignment="1" applyProtection="1">
      <alignment/>
      <protection/>
    </xf>
    <xf numFmtId="14" fontId="8" fillId="4" borderId="0" xfId="27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Continuous" vertical="center"/>
      <protection/>
    </xf>
    <xf numFmtId="0" fontId="18" fillId="0" borderId="0" xfId="27" applyFont="1" applyAlignment="1" applyProtection="1">
      <alignment vertical="center"/>
      <protection/>
    </xf>
    <xf numFmtId="0" fontId="8" fillId="0" borderId="0" xfId="27" applyFont="1" applyBorder="1" applyAlignment="1" applyProtection="1">
      <alignment horizontal="centerContinuous" vertical="center" wrapText="1"/>
      <protection/>
    </xf>
    <xf numFmtId="0" fontId="8" fillId="4" borderId="4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Continuous" vertical="center"/>
      <protection/>
    </xf>
    <xf numFmtId="0" fontId="8" fillId="3" borderId="0" xfId="0" applyFont="1" applyFill="1" applyAlignment="1" applyProtection="1">
      <alignment horizontal="centerContinuous" vertical="center"/>
      <protection/>
    </xf>
    <xf numFmtId="0" fontId="8" fillId="3" borderId="0" xfId="0" applyFont="1" applyFill="1" applyBorder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167" fontId="10" fillId="3" borderId="0" xfId="0" applyNumberFormat="1" applyFont="1" applyFill="1" applyAlignment="1" applyProtection="1">
      <alignment horizontal="centerContinuous" vertical="center"/>
      <protection/>
    </xf>
    <xf numFmtId="169" fontId="8" fillId="3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169" fontId="10" fillId="0" borderId="0" xfId="0" applyNumberFormat="1" applyFont="1" applyFill="1" applyAlignment="1" applyProtection="1" quotePrefix="1">
      <alignment horizontal="centerContinuous" vertical="center"/>
      <protection/>
    </xf>
    <xf numFmtId="49" fontId="8" fillId="3" borderId="0" xfId="0" applyNumberFormat="1" applyFont="1" applyFill="1" applyAlignment="1" applyProtection="1">
      <alignment horizontal="centerContinuous" vertical="center"/>
      <protection/>
    </xf>
    <xf numFmtId="169" fontId="10" fillId="0" borderId="0" xfId="0" applyNumberFormat="1" applyFont="1" applyFill="1" applyBorder="1" applyAlignment="1" applyProtection="1" quotePrefix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8" fillId="0" borderId="9" xfId="0" applyFont="1" applyBorder="1" applyAlignment="1" applyProtection="1">
      <alignment horizontal="centerContinuous"/>
      <protection/>
    </xf>
    <xf numFmtId="169" fontId="10" fillId="0" borderId="9" xfId="0" applyNumberFormat="1" applyFont="1" applyFill="1" applyBorder="1" applyAlignment="1" applyProtection="1" quotePrefix="1">
      <alignment horizontal="centerContinuous"/>
      <protection/>
    </xf>
    <xf numFmtId="49" fontId="8" fillId="3" borderId="9" xfId="0" applyNumberFormat="1" applyFont="1" applyFill="1" applyBorder="1" applyAlignment="1" applyProtection="1">
      <alignment horizontal="centerContinuous"/>
      <protection/>
    </xf>
    <xf numFmtId="0" fontId="9" fillId="0" borderId="9" xfId="0" applyFont="1" applyBorder="1" applyAlignment="1" applyProtection="1">
      <alignment horizontal="centerContinuous"/>
      <protection/>
    </xf>
    <xf numFmtId="0" fontId="11" fillId="0" borderId="9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left"/>
      <protection/>
    </xf>
    <xf numFmtId="49" fontId="8" fillId="3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/>
      <protection/>
    </xf>
    <xf numFmtId="49" fontId="10" fillId="0" borderId="10" xfId="0" applyNumberFormat="1" applyFont="1" applyFill="1" applyBorder="1" applyAlignment="1" applyProtection="1">
      <alignment horizontal="right"/>
      <protection/>
    </xf>
    <xf numFmtId="0" fontId="8" fillId="3" borderId="10" xfId="0" applyFont="1" applyFill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11" xfId="0" applyFont="1" applyBorder="1" applyAlignment="1" applyProtection="1">
      <alignment horizontal="center" textRotation="90" wrapText="1"/>
      <protection/>
    </xf>
    <xf numFmtId="0" fontId="8" fillId="0" borderId="0" xfId="0" applyFont="1" applyBorder="1" applyAlignment="1" applyProtection="1" quotePrefix="1">
      <alignment horizontal="center" textRotation="90" wrapText="1"/>
      <protection/>
    </xf>
    <xf numFmtId="0" fontId="8" fillId="0" borderId="0" xfId="0" applyFont="1" applyBorder="1" applyAlignment="1" applyProtection="1">
      <alignment horizontal="center" textRotation="90" wrapText="1"/>
      <protection/>
    </xf>
    <xf numFmtId="0" fontId="5" fillId="0" borderId="7" xfId="0" applyFont="1" applyBorder="1" applyAlignment="1" applyProtection="1">
      <alignment horizontal="center" textRotation="90" wrapText="1"/>
      <protection/>
    </xf>
    <xf numFmtId="0" fontId="8" fillId="0" borderId="11" xfId="0" applyFont="1" applyBorder="1" applyAlignment="1" applyProtection="1">
      <alignment horizontal="center" textRotation="90" wrapText="1"/>
      <protection/>
    </xf>
    <xf numFmtId="0" fontId="5" fillId="0" borderId="11" xfId="0" applyFont="1" applyBorder="1" applyAlignment="1" applyProtection="1" quotePrefix="1">
      <alignment horizontal="center" textRotation="90" wrapText="1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8" fillId="0" borderId="11" xfId="0" applyFont="1" applyBorder="1" applyAlignment="1" applyProtection="1" quotePrefix="1">
      <alignment horizontal="center" textRotation="90" wrapText="1"/>
      <protection/>
    </xf>
    <xf numFmtId="0" fontId="8" fillId="0" borderId="7" xfId="0" applyFont="1" applyBorder="1" applyAlignment="1" applyProtection="1">
      <alignment horizontal="center" textRotation="90" wrapText="1"/>
      <protection/>
    </xf>
    <xf numFmtId="0" fontId="9" fillId="0" borderId="11" xfId="0" applyFont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top"/>
      <protection/>
    </xf>
    <xf numFmtId="0" fontId="8" fillId="0" borderId="7" xfId="0" applyFont="1" applyBorder="1" applyAlignment="1" applyProtection="1" quotePrefix="1">
      <alignment horizontal="right" vertical="top"/>
      <protection/>
    </xf>
    <xf numFmtId="0" fontId="8" fillId="0" borderId="0" xfId="0" applyFont="1" applyAlignment="1" applyProtection="1">
      <alignment horizontal="center"/>
      <protection/>
    </xf>
    <xf numFmtId="0" fontId="6" fillId="0" borderId="7" xfId="0" applyFont="1" applyBorder="1" applyAlignment="1" applyProtection="1">
      <alignment horizontal="right" vertical="top"/>
      <protection/>
    </xf>
    <xf numFmtId="0" fontId="8" fillId="0" borderId="0" xfId="0" applyFont="1" applyAlignment="1" applyProtection="1">
      <alignment/>
      <protection/>
    </xf>
    <xf numFmtId="0" fontId="8" fillId="3" borderId="0" xfId="0" applyFont="1" applyFill="1" applyAlignment="1" applyProtection="1">
      <alignment/>
      <protection/>
    </xf>
    <xf numFmtId="1" fontId="12" fillId="0" borderId="0" xfId="0" applyNumberFormat="1" applyFont="1" applyBorder="1" applyAlignment="1" applyProtection="1">
      <alignment horizontal="center"/>
      <protection/>
    </xf>
    <xf numFmtId="0" fontId="6" fillId="0" borderId="7" xfId="0" applyNumberFormat="1" applyFont="1" applyBorder="1" applyAlignment="1" applyProtection="1">
      <alignment horizontal="right" vertical="top"/>
      <protection/>
    </xf>
    <xf numFmtId="0" fontId="14" fillId="0" borderId="0" xfId="0" applyFont="1" applyAlignment="1" applyProtection="1" quotePrefix="1">
      <alignment horizontal="right"/>
      <protection/>
    </xf>
    <xf numFmtId="0" fontId="8" fillId="3" borderId="0" xfId="0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Continuous" vertical="top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0" fontId="15" fillId="0" borderId="4" xfId="0" applyFont="1" applyBorder="1" applyAlignment="1" applyProtection="1">
      <alignment horizontal="centerContinuous"/>
      <protection hidden="1"/>
    </xf>
    <xf numFmtId="49" fontId="1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64" fontId="6" fillId="0" borderId="12" xfId="27" applyNumberFormat="1" applyFont="1" applyBorder="1" applyAlignment="1" applyProtection="1">
      <alignment horizontal="center" vertical="center"/>
      <protection/>
    </xf>
    <xf numFmtId="0" fontId="18" fillId="0" borderId="2" xfId="27" applyFont="1" applyBorder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0" borderId="2" xfId="27" applyFont="1" applyBorder="1" applyProtection="1">
      <alignment/>
      <protection/>
    </xf>
    <xf numFmtId="0" fontId="6" fillId="0" borderId="2" xfId="27" applyFont="1" applyBorder="1" applyAlignment="1" applyProtection="1">
      <alignment horizontal="centerContinuous" vertical="top"/>
      <protection/>
    </xf>
    <xf numFmtId="0" fontId="6" fillId="0" borderId="2" xfId="0" applyFont="1" applyBorder="1" applyAlignment="1" applyProtection="1">
      <alignment horizontal="centerContinuous" vertical="top"/>
      <protection/>
    </xf>
    <xf numFmtId="0" fontId="8" fillId="2" borderId="0" xfId="27" applyFont="1" applyFill="1">
      <alignment/>
      <protection/>
    </xf>
    <xf numFmtId="0" fontId="8" fillId="2" borderId="0" xfId="27" applyFont="1" applyFill="1" applyAlignment="1" applyProtection="1">
      <alignment/>
      <protection/>
    </xf>
    <xf numFmtId="0" fontId="18" fillId="0" borderId="1" xfId="27" applyFont="1" applyBorder="1" applyProtection="1">
      <alignment/>
      <protection/>
    </xf>
    <xf numFmtId="0" fontId="18" fillId="2" borderId="0" xfId="27" applyFont="1" applyFill="1" applyProtection="1">
      <alignment/>
      <protection/>
    </xf>
    <xf numFmtId="0" fontId="17" fillId="2" borderId="0" xfId="27" applyFont="1" applyFill="1" applyProtection="1">
      <alignment/>
      <protection/>
    </xf>
    <xf numFmtId="0" fontId="17" fillId="2" borderId="0" xfId="27" applyFont="1" applyFill="1" applyAlignment="1" applyProtection="1">
      <alignment horizontal="center"/>
      <protection/>
    </xf>
    <xf numFmtId="0" fontId="17" fillId="0" borderId="1" xfId="27" applyBorder="1" applyProtection="1">
      <alignment/>
      <protection/>
    </xf>
    <xf numFmtId="0" fontId="17" fillId="2" borderId="0" xfId="27" applyFont="1" applyFill="1" applyBorder="1" applyProtection="1">
      <alignment/>
      <protection/>
    </xf>
    <xf numFmtId="0" fontId="17" fillId="2" borderId="0" xfId="27" applyFont="1" applyFill="1" applyBorder="1" applyAlignment="1" applyProtection="1">
      <alignment horizontal="center"/>
      <protection/>
    </xf>
    <xf numFmtId="0" fontId="17" fillId="2" borderId="0" xfId="27" applyFill="1" applyBorder="1" applyProtection="1">
      <alignment/>
      <protection/>
    </xf>
    <xf numFmtId="0" fontId="17" fillId="0" borderId="1" xfId="27" applyBorder="1" applyAlignment="1" applyProtection="1">
      <alignment vertical="center"/>
      <protection/>
    </xf>
    <xf numFmtId="0" fontId="17" fillId="2" borderId="0" xfId="27" applyFill="1" applyAlignment="1" applyProtection="1">
      <alignment vertical="center"/>
      <protection/>
    </xf>
    <xf numFmtId="0" fontId="18" fillId="0" borderId="1" xfId="27" applyFont="1" applyBorder="1" applyAlignment="1" applyProtection="1">
      <alignment vertical="center"/>
      <protection/>
    </xf>
    <xf numFmtId="0" fontId="18" fillId="2" borderId="0" xfId="27" applyFont="1" applyFill="1" applyAlignment="1" applyProtection="1">
      <alignment vertical="center"/>
      <protection/>
    </xf>
    <xf numFmtId="0" fontId="18" fillId="2" borderId="0" xfId="27" applyFont="1" applyFill="1" applyBorder="1" applyAlignment="1" applyProtection="1">
      <alignment vertical="center"/>
      <protection/>
    </xf>
    <xf numFmtId="0" fontId="18" fillId="2" borderId="0" xfId="27" applyFont="1" applyFill="1" applyBorder="1" applyProtection="1">
      <alignment/>
      <protection/>
    </xf>
    <xf numFmtId="2" fontId="18" fillId="2" borderId="0" xfId="27" applyNumberFormat="1" applyFont="1" applyFill="1" applyProtection="1">
      <alignment/>
      <protection/>
    </xf>
    <xf numFmtId="0" fontId="17" fillId="2" borderId="0" xfId="27" applyFont="1" applyFill="1" applyBorder="1" applyProtection="1">
      <alignment/>
      <protection locked="0"/>
    </xf>
    <xf numFmtId="171" fontId="8" fillId="4" borderId="0" xfId="0" applyNumberFormat="1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center"/>
      <protection/>
    </xf>
    <xf numFmtId="171" fontId="8" fillId="3" borderId="10" xfId="0" applyNumberFormat="1" applyFont="1" applyFill="1" applyBorder="1" applyAlignment="1" applyProtection="1">
      <alignment horizontal="left"/>
      <protection/>
    </xf>
    <xf numFmtId="0" fontId="15" fillId="3" borderId="0" xfId="27" applyFont="1" applyFill="1" applyBorder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7" fillId="0" borderId="13" xfId="27" applyFont="1" applyBorder="1" applyAlignment="1" applyProtection="1">
      <alignment vertical="center"/>
      <protection/>
    </xf>
    <xf numFmtId="0" fontId="27" fillId="0" borderId="14" xfId="27" applyFont="1" applyBorder="1" applyAlignment="1" applyProtection="1">
      <alignment vertical="center"/>
      <protection/>
    </xf>
    <xf numFmtId="0" fontId="27" fillId="0" borderId="14" xfId="27" applyFont="1" applyBorder="1" applyAlignment="1" applyProtection="1">
      <alignment horizontal="centerContinuous" vertical="center"/>
      <protection/>
    </xf>
    <xf numFmtId="0" fontId="27" fillId="0" borderId="15" xfId="27" applyFont="1" applyBorder="1" applyAlignment="1" applyProtection="1">
      <alignment horizontal="right" vertical="center"/>
      <protection/>
    </xf>
    <xf numFmtId="0" fontId="27" fillId="0" borderId="14" xfId="27" applyFont="1" applyBorder="1" applyAlignment="1" applyProtection="1">
      <alignment horizontal="center" vertical="center"/>
      <protection/>
    </xf>
    <xf numFmtId="0" fontId="27" fillId="0" borderId="16" xfId="27" applyFont="1" applyBorder="1" applyAlignment="1" applyProtection="1">
      <alignment horizontal="right" vertical="center"/>
      <protection/>
    </xf>
    <xf numFmtId="0" fontId="27" fillId="0" borderId="17" xfId="27" applyFont="1" applyBorder="1" applyAlignment="1" applyProtection="1">
      <alignment horizontal="centerContinuous" vertical="top" wrapText="1"/>
      <protection/>
    </xf>
    <xf numFmtId="0" fontId="27" fillId="0" borderId="18" xfId="27" applyFont="1" applyBorder="1" applyAlignment="1" applyProtection="1">
      <alignment horizontal="centerContinuous" vertical="top"/>
      <protection/>
    </xf>
    <xf numFmtId="0" fontId="27" fillId="0" borderId="7" xfId="27" applyFont="1" applyBorder="1" applyAlignment="1" applyProtection="1">
      <alignment horizontal="center" vertical="center" wrapText="1"/>
      <protection/>
    </xf>
    <xf numFmtId="0" fontId="27" fillId="0" borderId="7" xfId="27" applyFont="1" applyBorder="1" applyAlignment="1" applyProtection="1">
      <alignment horizontal="center" vertical="center"/>
      <protection/>
    </xf>
    <xf numFmtId="0" fontId="27" fillId="0" borderId="18" xfId="27" applyFont="1" applyBorder="1" applyAlignment="1" applyProtection="1">
      <alignment horizontal="centerContinuous" vertical="top" wrapText="1"/>
      <protection/>
    </xf>
    <xf numFmtId="0" fontId="27" fillId="0" borderId="19" xfId="27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/>
      <protection/>
    </xf>
    <xf numFmtId="14" fontId="27" fillId="0" borderId="7" xfId="27" applyNumberFormat="1" applyFont="1" applyBorder="1" applyAlignment="1" applyProtection="1">
      <alignment horizontal="center" vertical="center"/>
      <protection/>
    </xf>
    <xf numFmtId="2" fontId="27" fillId="0" borderId="7" xfId="27" applyNumberFormat="1" applyFont="1" applyBorder="1" applyAlignment="1" applyProtection="1">
      <alignment horizontal="center" vertical="center"/>
      <protection/>
    </xf>
    <xf numFmtId="0" fontId="27" fillId="0" borderId="19" xfId="27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vertical="center"/>
      <protection/>
    </xf>
    <xf numFmtId="0" fontId="27" fillId="0" borderId="5" xfId="0" applyFont="1" applyBorder="1" applyAlignment="1" applyProtection="1">
      <alignment horizontal="center" vertical="center"/>
      <protection/>
    </xf>
    <xf numFmtId="0" fontId="28" fillId="0" borderId="5" xfId="0" applyFont="1" applyBorder="1" applyAlignment="1" applyProtection="1">
      <alignment vertical="center"/>
      <protection/>
    </xf>
    <xf numFmtId="0" fontId="27" fillId="4" borderId="22" xfId="27" applyFont="1" applyFill="1" applyBorder="1" applyAlignment="1" applyProtection="1">
      <alignment horizontal="center" vertical="center"/>
      <protection locked="0"/>
    </xf>
    <xf numFmtId="0" fontId="27" fillId="4" borderId="18" xfId="27" applyFont="1" applyFill="1" applyBorder="1" applyAlignment="1" applyProtection="1">
      <alignment horizontal="center" vertical="center"/>
      <protection locked="0"/>
    </xf>
    <xf numFmtId="180" fontId="27" fillId="4" borderId="18" xfId="27" applyNumberFormat="1" applyFont="1" applyFill="1" applyBorder="1" applyAlignment="1" applyProtection="1">
      <alignment horizontal="center" vertical="center"/>
      <protection locked="0"/>
    </xf>
    <xf numFmtId="182" fontId="27" fillId="4" borderId="18" xfId="27" applyNumberFormat="1" applyFont="1" applyFill="1" applyBorder="1" applyAlignment="1" applyProtection="1">
      <alignment horizontal="right" vertical="center"/>
      <protection locked="0"/>
    </xf>
    <xf numFmtId="1" fontId="27" fillId="4" borderId="18" xfId="27" applyNumberFormat="1" applyFont="1" applyFill="1" applyBorder="1" applyAlignment="1" applyProtection="1">
      <alignment horizontal="centerContinuous" vertical="center"/>
      <protection locked="0"/>
    </xf>
    <xf numFmtId="0" fontId="28" fillId="0" borderId="0" xfId="0" applyFont="1" applyAlignment="1" applyProtection="1">
      <alignment/>
      <protection/>
    </xf>
    <xf numFmtId="0" fontId="27" fillId="0" borderId="0" xfId="27" applyFont="1" applyBorder="1" applyAlignment="1" applyProtection="1">
      <alignment horizontal="centerContinuous" vertical="center"/>
      <protection/>
    </xf>
    <xf numFmtId="0" fontId="30" fillId="0" borderId="8" xfId="27" applyFont="1" applyBorder="1" applyAlignment="1" applyProtection="1">
      <alignment horizontal="right" vertical="center"/>
      <protection/>
    </xf>
    <xf numFmtId="181" fontId="27" fillId="0" borderId="23" xfId="27" applyNumberFormat="1" applyFont="1" applyBorder="1" applyAlignment="1" applyProtection="1">
      <alignment horizontal="right" vertical="center"/>
      <protection hidden="1"/>
    </xf>
    <xf numFmtId="191" fontId="27" fillId="0" borderId="23" xfId="27" applyNumberFormat="1" applyFont="1" applyBorder="1" applyAlignment="1" applyProtection="1">
      <alignment horizontal="right" vertical="center"/>
      <protection hidden="1"/>
    </xf>
    <xf numFmtId="0" fontId="28" fillId="0" borderId="0" xfId="0" applyFont="1" applyBorder="1" applyAlignment="1" applyProtection="1">
      <alignment/>
      <protection/>
    </xf>
    <xf numFmtId="0" fontId="30" fillId="0" borderId="0" xfId="27" applyFont="1" applyBorder="1" applyAlignment="1" applyProtection="1">
      <alignment horizontal="right" vertical="center"/>
      <protection/>
    </xf>
    <xf numFmtId="181" fontId="27" fillId="0" borderId="0" xfId="27" applyNumberFormat="1" applyFont="1" applyBorder="1" applyAlignment="1" applyProtection="1">
      <alignment horizontal="right" vertical="center"/>
      <protection hidden="1"/>
    </xf>
    <xf numFmtId="181" fontId="27" fillId="0" borderId="6" xfId="27" applyNumberFormat="1" applyFont="1" applyBorder="1" applyAlignment="1" applyProtection="1">
      <alignment horizontal="right" vertical="center"/>
      <protection hidden="1"/>
    </xf>
    <xf numFmtId="181" fontId="27" fillId="3" borderId="0" xfId="27" applyNumberFormat="1" applyFont="1" applyFill="1" applyBorder="1" applyAlignment="1" applyProtection="1">
      <alignment horizontal="centerContinuous" vertical="center"/>
      <protection hidden="1"/>
    </xf>
    <xf numFmtId="197" fontId="27" fillId="4" borderId="18" xfId="27" applyNumberFormat="1" applyFont="1" applyFill="1" applyBorder="1" applyAlignment="1" applyProtection="1">
      <alignment horizontal="right" vertical="center"/>
      <protection locked="0"/>
    </xf>
    <xf numFmtId="0" fontId="5" fillId="0" borderId="0" xfId="27" applyFont="1" applyProtection="1">
      <alignment/>
      <protection/>
    </xf>
    <xf numFmtId="0" fontId="5" fillId="0" borderId="0" xfId="27" applyFont="1" applyAlignment="1" applyProtection="1">
      <alignment horizontal="right"/>
      <protection/>
    </xf>
    <xf numFmtId="0" fontId="5" fillId="3" borderId="4" xfId="27" applyFont="1" applyFill="1" applyBorder="1" applyAlignment="1" applyProtection="1">
      <alignment/>
      <protection/>
    </xf>
    <xf numFmtId="0" fontId="5" fillId="0" borderId="0" xfId="27" applyFont="1" applyBorder="1" applyAlignment="1" applyProtection="1">
      <alignment horizontal="right"/>
      <protection/>
    </xf>
    <xf numFmtId="0" fontId="5" fillId="0" borderId="0" xfId="27" applyFont="1" applyBorder="1" applyAlignment="1" applyProtection="1">
      <alignment/>
      <protection/>
    </xf>
    <xf numFmtId="0" fontId="5" fillId="3" borderId="4" xfId="27" applyFont="1" applyFill="1" applyBorder="1" applyAlignment="1" applyProtection="1">
      <alignment horizontal="centerContinuous"/>
      <protection/>
    </xf>
    <xf numFmtId="0" fontId="5" fillId="3" borderId="4" xfId="27" applyFont="1" applyFill="1" applyBorder="1" applyAlignment="1" applyProtection="1">
      <alignment horizontal="left"/>
      <protection/>
    </xf>
    <xf numFmtId="0" fontId="5" fillId="0" borderId="0" xfId="27" applyFont="1" applyBorder="1" applyAlignment="1" applyProtection="1">
      <alignment horizontal="left"/>
      <protection/>
    </xf>
    <xf numFmtId="2" fontId="5" fillId="3" borderId="4" xfId="0" applyNumberFormat="1" applyFont="1" applyFill="1" applyBorder="1" applyAlignment="1" applyProtection="1">
      <alignment horizontal="center"/>
      <protection hidden="1"/>
    </xf>
    <xf numFmtId="0" fontId="5" fillId="4" borderId="4" xfId="27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vertical="center"/>
      <protection/>
    </xf>
    <xf numFmtId="191" fontId="28" fillId="0" borderId="18" xfId="0" applyNumberFormat="1" applyFont="1" applyBorder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2" fontId="5" fillId="3" borderId="4" xfId="0" applyNumberFormat="1" applyFont="1" applyFill="1" applyBorder="1" applyAlignment="1" applyProtection="1">
      <alignment horizontal="left"/>
      <protection hidden="1"/>
    </xf>
    <xf numFmtId="0" fontId="27" fillId="0" borderId="7" xfId="0" applyFont="1" applyBorder="1" applyAlignment="1" applyProtection="1">
      <alignment horizontal="center"/>
      <protection/>
    </xf>
    <xf numFmtId="191" fontId="27" fillId="0" borderId="18" xfId="0" applyNumberFormat="1" applyFont="1" applyBorder="1" applyAlignment="1" applyProtection="1">
      <alignment horizontal="right" vertical="center"/>
      <protection hidden="1"/>
    </xf>
    <xf numFmtId="181" fontId="27" fillId="0" borderId="4" xfId="27" applyNumberFormat="1" applyFont="1" applyBorder="1" applyAlignment="1" applyProtection="1">
      <alignment horizontal="right" vertical="center"/>
      <protection hidden="1"/>
    </xf>
    <xf numFmtId="191" fontId="27" fillId="0" borderId="4" xfId="27" applyNumberFormat="1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/>
    </xf>
    <xf numFmtId="0" fontId="23" fillId="3" borderId="0" xfId="0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 horizontal="center" textRotation="90"/>
      <protection/>
    </xf>
    <xf numFmtId="175" fontId="25" fillId="4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0" fontId="25" fillId="3" borderId="11" xfId="0" applyFont="1" applyFill="1" applyBorder="1" applyAlignment="1" applyProtection="1">
      <alignment horizontal="center"/>
      <protection/>
    </xf>
    <xf numFmtId="0" fontId="25" fillId="3" borderId="24" xfId="0" applyFont="1" applyFill="1" applyBorder="1" applyAlignment="1" applyProtection="1">
      <alignment horizont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1" fontId="25" fillId="0" borderId="11" xfId="0" applyNumberFormat="1" applyFont="1" applyBorder="1" applyAlignment="1" applyProtection="1">
      <alignment horizontal="center" vertical="center"/>
      <protection/>
    </xf>
    <xf numFmtId="167" fontId="15" fillId="3" borderId="9" xfId="0" applyNumberFormat="1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23" fillId="3" borderId="4" xfId="0" applyFont="1" applyFill="1" applyBorder="1" applyAlignment="1" applyProtection="1">
      <alignment horizontal="left"/>
      <protection hidden="1"/>
    </xf>
    <xf numFmtId="3" fontId="5" fillId="3" borderId="4" xfId="0" applyNumberFormat="1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3" borderId="4" xfId="0" applyFont="1" applyFill="1" applyBorder="1" applyAlignment="1" applyProtection="1">
      <alignment horizontal="left"/>
      <protection hidden="1"/>
    </xf>
    <xf numFmtId="2" fontId="23" fillId="3" borderId="4" xfId="0" applyNumberFormat="1" applyFont="1" applyFill="1" applyBorder="1" applyAlignment="1" applyProtection="1">
      <alignment horizontal="left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171" fontId="5" fillId="4" borderId="4" xfId="27" applyNumberFormat="1" applyFont="1" applyFill="1" applyBorder="1" applyAlignment="1" applyProtection="1">
      <alignment horizontal="left"/>
      <protection hidden="1" locked="0"/>
    </xf>
    <xf numFmtId="49" fontId="5" fillId="3" borderId="4" xfId="0" applyNumberFormat="1" applyFont="1" applyFill="1" applyBorder="1" applyAlignment="1" applyProtection="1">
      <alignment horizontal="center"/>
      <protection hidden="1"/>
    </xf>
    <xf numFmtId="0" fontId="23" fillId="3" borderId="4" xfId="0" applyFont="1" applyFill="1" applyBorder="1" applyAlignment="1" applyProtection="1">
      <alignment horizontal="center"/>
      <protection hidden="1"/>
    </xf>
    <xf numFmtId="2" fontId="23" fillId="3" borderId="4" xfId="0" applyNumberFormat="1" applyFont="1" applyFill="1" applyBorder="1" applyAlignment="1" applyProtection="1">
      <alignment horizontal="center"/>
      <protection hidden="1"/>
    </xf>
    <xf numFmtId="0" fontId="5" fillId="3" borderId="4" xfId="27" applyFont="1" applyFill="1" applyBorder="1" applyAlignment="1" applyProtection="1">
      <alignment horizontal="left"/>
      <protection hidden="1"/>
    </xf>
    <xf numFmtId="198" fontId="29" fillId="0" borderId="18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>
      <alignment horizontal="right"/>
    </xf>
    <xf numFmtId="0" fontId="25" fillId="4" borderId="24" xfId="0" applyFont="1" applyFill="1" applyBorder="1" applyAlignment="1" applyProtection="1">
      <alignment horizontal="center"/>
      <protection locked="0"/>
    </xf>
    <xf numFmtId="169" fontId="15" fillId="0" borderId="9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1" fontId="25" fillId="0" borderId="24" xfId="0" applyNumberFormat="1" applyFont="1" applyBorder="1" applyAlignment="1" applyProtection="1">
      <alignment horizontal="center"/>
      <protection hidden="1"/>
    </xf>
    <xf numFmtId="173" fontId="15" fillId="0" borderId="24" xfId="0" applyNumberFormat="1" applyFont="1" applyFill="1" applyBorder="1" applyAlignment="1" applyProtection="1">
      <alignment horizontal="center" vertical="center"/>
      <protection hidden="1"/>
    </xf>
    <xf numFmtId="173" fontId="25" fillId="0" borderId="2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vertical="top"/>
    </xf>
    <xf numFmtId="0" fontId="6" fillId="0" borderId="7" xfId="0" applyFont="1" applyBorder="1" applyAlignment="1" applyProtection="1" quotePrefix="1">
      <alignment horizontal="right" vertical="top"/>
      <protection/>
    </xf>
    <xf numFmtId="173" fontId="15" fillId="0" borderId="0" xfId="0" applyNumberFormat="1" applyFont="1" applyFill="1" applyBorder="1" applyAlignment="1" applyProtection="1">
      <alignment horizontal="center" vertical="center"/>
      <protection hidden="1"/>
    </xf>
    <xf numFmtId="173" fontId="13" fillId="0" borderId="24" xfId="0" applyNumberFormat="1" applyFont="1" applyFill="1" applyBorder="1" applyAlignment="1" applyProtection="1">
      <alignment horizontal="center" vertical="center"/>
      <protection hidden="1"/>
    </xf>
    <xf numFmtId="0" fontId="32" fillId="0" borderId="25" xfId="0" applyNumberFormat="1" applyFont="1" applyFill="1" applyBorder="1" applyAlignment="1" applyProtection="1" quotePrefix="1">
      <alignment horizontal="center"/>
      <protection hidden="1"/>
    </xf>
    <xf numFmtId="169" fontId="32" fillId="0" borderId="4" xfId="0" applyNumberFormat="1" applyFont="1" applyFill="1" applyBorder="1" applyAlignment="1" applyProtection="1" quotePrefix="1">
      <alignment horizontal="centerContinuous"/>
      <protection hidden="1"/>
    </xf>
    <xf numFmtId="0" fontId="15" fillId="4" borderId="6" xfId="0" applyFont="1" applyFill="1" applyBorder="1" applyAlignment="1" applyProtection="1">
      <alignment horizontal="center"/>
      <protection locked="0"/>
    </xf>
    <xf numFmtId="0" fontId="15" fillId="4" borderId="23" xfId="0" applyFont="1" applyFill="1" applyBorder="1" applyAlignment="1" applyProtection="1">
      <alignment horizontal="center"/>
      <protection locked="0"/>
    </xf>
    <xf numFmtId="181" fontId="27" fillId="5" borderId="23" xfId="27" applyNumberFormat="1" applyFont="1" applyFill="1" applyBorder="1" applyAlignment="1" applyProtection="1" quotePrefix="1">
      <alignment horizontal="centerContinuous" vertical="center"/>
      <protection hidden="1"/>
    </xf>
    <xf numFmtId="181" fontId="27" fillId="5" borderId="23" xfId="27" applyNumberFormat="1" applyFont="1" applyFill="1" applyBorder="1" applyAlignment="1" applyProtection="1" quotePrefix="1">
      <alignment horizontal="center" vertical="center"/>
      <protection hidden="1"/>
    </xf>
    <xf numFmtId="181" fontId="27" fillId="5" borderId="4" xfId="27" applyNumberFormat="1" applyFont="1" applyFill="1" applyBorder="1" applyAlignment="1" applyProtection="1" quotePrefix="1">
      <alignment horizontal="centerContinuous" vertical="center"/>
      <protection hidden="1"/>
    </xf>
    <xf numFmtId="181" fontId="27" fillId="5" borderId="4" xfId="27" applyNumberFormat="1" applyFont="1" applyFill="1" applyBorder="1" applyAlignment="1" applyProtection="1" quotePrefix="1">
      <alignment horizontal="center" vertical="center"/>
      <protection hidden="1"/>
    </xf>
    <xf numFmtId="169" fontId="33" fillId="4" borderId="25" xfId="0" applyNumberFormat="1" applyFont="1" applyFill="1" applyBorder="1" applyAlignment="1" applyProtection="1">
      <alignment horizontal="center"/>
      <protection locked="0"/>
    </xf>
    <xf numFmtId="49" fontId="33" fillId="4" borderId="4" xfId="0" applyNumberFormat="1" applyFont="1" applyFill="1" applyBorder="1" applyAlignment="1" applyProtection="1">
      <alignment horizontal="center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4" borderId="4" xfId="0" applyFont="1" applyFill="1" applyBorder="1" applyAlignment="1" applyProtection="1">
      <alignment horizontal="center"/>
      <protection hidden="1"/>
    </xf>
    <xf numFmtId="0" fontId="33" fillId="4" borderId="4" xfId="0" applyFont="1" applyFill="1" applyBorder="1" applyAlignment="1" applyProtection="1">
      <alignment horizontal="center"/>
      <protection locked="0"/>
    </xf>
    <xf numFmtId="2" fontId="33" fillId="4" borderId="4" xfId="0" applyNumberFormat="1" applyFont="1" applyFill="1" applyBorder="1" applyAlignment="1" applyProtection="1">
      <alignment horizontal="center"/>
      <protection hidden="1" locked="0"/>
    </xf>
    <xf numFmtId="3" fontId="33" fillId="4" borderId="4" xfId="0" applyNumberFormat="1" applyFont="1" applyFill="1" applyBorder="1" applyAlignment="1" applyProtection="1">
      <alignment horizontal="center"/>
      <protection locked="0"/>
    </xf>
    <xf numFmtId="2" fontId="34" fillId="4" borderId="4" xfId="0" applyNumberFormat="1" applyFont="1" applyFill="1" applyBorder="1" applyAlignment="1" applyProtection="1">
      <alignment horizontal="center"/>
      <protection locked="0"/>
    </xf>
    <xf numFmtId="181" fontId="33" fillId="3" borderId="4" xfId="0" applyNumberFormat="1" applyFont="1" applyFill="1" applyBorder="1" applyAlignment="1" applyProtection="1">
      <alignment horizontal="center" vertical="center"/>
      <protection hidden="1"/>
    </xf>
    <xf numFmtId="181" fontId="34" fillId="3" borderId="4" xfId="0" applyNumberFormat="1" applyFont="1" applyFill="1" applyBorder="1" applyAlignment="1" applyProtection="1">
      <alignment horizontal="center"/>
      <protection hidden="1"/>
    </xf>
    <xf numFmtId="0" fontId="34" fillId="4" borderId="4" xfId="0" applyNumberFormat="1" applyFont="1" applyFill="1" applyBorder="1" applyAlignment="1" applyProtection="1">
      <alignment horizontal="center"/>
      <protection locked="0"/>
    </xf>
    <xf numFmtId="198" fontId="27" fillId="5" borderId="26" xfId="27" applyNumberFormat="1" applyFont="1" applyFill="1" applyBorder="1" applyAlignment="1" applyProtection="1" quotePrefix="1">
      <alignment horizontal="center" vertical="center"/>
      <protection hidden="1"/>
    </xf>
    <xf numFmtId="200" fontId="27" fillId="0" borderId="27" xfId="27" applyNumberFormat="1" applyFont="1" applyBorder="1" applyAlignment="1" applyProtection="1">
      <alignment horizontal="right" vertical="center"/>
      <protection hidden="1"/>
    </xf>
    <xf numFmtId="200" fontId="27" fillId="0" borderId="28" xfId="27" applyNumberFormat="1" applyFont="1" applyBorder="1" applyAlignment="1" applyProtection="1">
      <alignment horizontal="right" vertical="center"/>
      <protection hidden="1"/>
    </xf>
    <xf numFmtId="0" fontId="29" fillId="0" borderId="23" xfId="27" applyNumberFormat="1" applyFont="1" applyBorder="1" applyAlignment="1" applyProtection="1">
      <alignment horizontal="center" vertical="center"/>
      <protection hidden="1"/>
    </xf>
    <xf numFmtId="190" fontId="27" fillId="3" borderId="4" xfId="27" applyNumberFormat="1" applyFont="1" applyFill="1" applyBorder="1" applyAlignment="1" applyProtection="1" quotePrefix="1">
      <alignment horizontal="center" vertical="center"/>
      <protection hidden="1"/>
    </xf>
    <xf numFmtId="201" fontId="34" fillId="4" borderId="4" xfId="0" applyNumberFormat="1" applyFont="1" applyFill="1" applyBorder="1" applyAlignment="1" applyProtection="1">
      <alignment horizontal="center"/>
      <protection locked="0"/>
    </xf>
    <xf numFmtId="201" fontId="23" fillId="3" borderId="4" xfId="0" applyNumberFormat="1" applyFont="1" applyFill="1" applyBorder="1" applyAlignment="1" applyProtection="1">
      <alignment horizontal="left"/>
      <protection hidden="1"/>
    </xf>
    <xf numFmtId="201" fontId="23" fillId="3" borderId="4" xfId="0" applyNumberFormat="1" applyFont="1" applyFill="1" applyBorder="1" applyAlignment="1" applyProtection="1">
      <alignment horizontal="center"/>
      <protection hidden="1"/>
    </xf>
    <xf numFmtId="0" fontId="18" fillId="0" borderId="0" xfId="27" applyFont="1" applyBorder="1" applyProtection="1">
      <alignment/>
      <protection/>
    </xf>
    <xf numFmtId="0" fontId="17" fillId="0" borderId="0" xfId="27" applyBorder="1" applyProtection="1">
      <alignment/>
      <protection/>
    </xf>
    <xf numFmtId="0" fontId="17" fillId="0" borderId="0" xfId="27" applyBorder="1" applyAlignment="1" applyProtection="1">
      <alignment vertical="center"/>
      <protection/>
    </xf>
    <xf numFmtId="0" fontId="18" fillId="0" borderId="0" xfId="27" applyFont="1" applyBorder="1" applyAlignment="1" applyProtection="1">
      <alignment vertical="center"/>
      <protection/>
    </xf>
    <xf numFmtId="191" fontId="29" fillId="0" borderId="0" xfId="0" applyNumberFormat="1" applyFont="1" applyBorder="1" applyAlignment="1" applyProtection="1">
      <alignment horizontal="right" vertical="center"/>
      <protection hidden="1"/>
    </xf>
    <xf numFmtId="0" fontId="18" fillId="0" borderId="0" xfId="27" applyFont="1" applyBorder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0" xfId="27" applyFont="1" applyFill="1">
      <alignment/>
      <protection/>
    </xf>
    <xf numFmtId="0" fontId="18" fillId="0" borderId="0" xfId="27" applyFont="1" applyFill="1" applyProtection="1">
      <alignment/>
      <protection/>
    </xf>
    <xf numFmtId="0" fontId="17" fillId="0" borderId="0" xfId="27" applyFill="1" applyBorder="1" applyProtection="1">
      <alignment/>
      <protection/>
    </xf>
    <xf numFmtId="0" fontId="17" fillId="0" borderId="0" xfId="27" applyFill="1" applyAlignment="1" applyProtection="1">
      <alignment vertical="center"/>
      <protection/>
    </xf>
    <xf numFmtId="0" fontId="18" fillId="0" borderId="0" xfId="27" applyFont="1" applyFill="1" applyAlignment="1" applyProtection="1">
      <alignment vertical="center"/>
      <protection/>
    </xf>
    <xf numFmtId="0" fontId="18" fillId="0" borderId="0" xfId="27" applyFont="1" applyFill="1" applyBorder="1" applyAlignment="1" applyProtection="1">
      <alignment vertical="center"/>
      <protection/>
    </xf>
    <xf numFmtId="0" fontId="18" fillId="0" borderId="0" xfId="27" applyFont="1" applyFill="1" applyBorder="1" applyProtection="1">
      <alignment/>
      <protection/>
    </xf>
    <xf numFmtId="0" fontId="8" fillId="0" borderId="0" xfId="27" applyFont="1" applyFill="1">
      <alignment/>
      <protection/>
    </xf>
    <xf numFmtId="0" fontId="0" fillId="0" borderId="0" xfId="0" applyFill="1" applyAlignment="1">
      <alignment/>
    </xf>
    <xf numFmtId="0" fontId="8" fillId="0" borderId="0" xfId="27" applyFont="1" applyFill="1" applyAlignment="1" applyProtection="1">
      <alignment/>
      <protection/>
    </xf>
    <xf numFmtId="0" fontId="8" fillId="2" borderId="0" xfId="0" applyFont="1" applyFill="1" applyBorder="1" applyAlignment="1">
      <alignment horizontal="center"/>
    </xf>
    <xf numFmtId="0" fontId="18" fillId="2" borderId="29" xfId="27" applyFont="1" applyFill="1" applyBorder="1" applyProtection="1">
      <alignment/>
      <protection/>
    </xf>
    <xf numFmtId="0" fontId="17" fillId="2" borderId="29" xfId="27" applyFill="1" applyBorder="1" applyProtection="1">
      <alignment/>
      <protection/>
    </xf>
    <xf numFmtId="0" fontId="17" fillId="2" borderId="29" xfId="27" applyFill="1" applyBorder="1" applyAlignment="1" applyProtection="1">
      <alignment vertical="center"/>
      <protection/>
    </xf>
    <xf numFmtId="0" fontId="18" fillId="2" borderId="29" xfId="27" applyFont="1" applyFill="1" applyBorder="1" applyAlignment="1" applyProtection="1">
      <alignment vertical="center"/>
      <protection/>
    </xf>
    <xf numFmtId="0" fontId="18" fillId="2" borderId="29" xfId="27" applyFont="1" applyFill="1" applyBorder="1">
      <alignment/>
      <protection/>
    </xf>
    <xf numFmtId="0" fontId="18" fillId="2" borderId="30" xfId="27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8" fillId="0" borderId="31" xfId="27" applyFont="1" applyBorder="1" applyProtection="1">
      <alignment/>
      <protection/>
    </xf>
    <xf numFmtId="0" fontId="18" fillId="0" borderId="3" xfId="27" applyFont="1" applyBorder="1">
      <alignment/>
      <protection/>
    </xf>
    <xf numFmtId="2" fontId="5" fillId="2" borderId="0" xfId="27" applyNumberFormat="1" applyFont="1" applyFill="1" applyBorder="1" applyAlignment="1" applyProtection="1">
      <alignment horizontal="right" vertical="center"/>
      <protection hidden="1"/>
    </xf>
    <xf numFmtId="3" fontId="23" fillId="3" borderId="4" xfId="0" applyNumberFormat="1" applyFont="1" applyFill="1" applyBorder="1" applyAlignment="1" applyProtection="1">
      <alignment horizontal="center"/>
      <protection hidden="1"/>
    </xf>
    <xf numFmtId="3" fontId="23" fillId="3" borderId="4" xfId="0" applyNumberFormat="1" applyFont="1" applyFill="1" applyBorder="1" applyAlignment="1" applyProtection="1">
      <alignment horizontal="left"/>
      <protection hidden="1"/>
    </xf>
    <xf numFmtId="198" fontId="27" fillId="5" borderId="18" xfId="27" applyNumberFormat="1" applyFont="1" applyFill="1" applyBorder="1" applyAlignment="1" applyProtection="1" quotePrefix="1">
      <alignment horizontal="center" vertical="center"/>
      <protection hidden="1"/>
    </xf>
    <xf numFmtId="198" fontId="29" fillId="0" borderId="32" xfId="0" applyNumberFormat="1" applyFont="1" applyBorder="1" applyAlignment="1" applyProtection="1">
      <alignment horizontal="right" vertical="center"/>
      <protection hidden="1"/>
    </xf>
    <xf numFmtId="181" fontId="27" fillId="5" borderId="26" xfId="27" applyNumberFormat="1" applyFont="1" applyFill="1" applyBorder="1" applyAlignment="1" applyProtection="1" quotePrefix="1">
      <alignment horizontal="centerContinuous" vertical="center"/>
      <protection hidden="1"/>
    </xf>
    <xf numFmtId="202" fontId="5" fillId="4" borderId="4" xfId="27" applyNumberFormat="1" applyFont="1" applyFill="1" applyBorder="1" applyAlignment="1" applyProtection="1">
      <alignment horizontal="center"/>
      <protection hidden="1" locked="0"/>
    </xf>
  </cellXfs>
  <cellStyles count="15">
    <cellStyle name="Normal" xfId="0"/>
    <cellStyle name="Comma" xfId="15"/>
    <cellStyle name="Comma [0]" xfId="16"/>
    <cellStyle name="Comma_TESTPILE (2)" xfId="17"/>
    <cellStyle name="Comma_TESTPILE (3)" xfId="18"/>
    <cellStyle name="Comma_VERTICAL PILE RECORD" xfId="19"/>
    <cellStyle name="Currency" xfId="20"/>
    <cellStyle name="Currency [0]" xfId="21"/>
    <cellStyle name="Currency_TESTPILE (2)" xfId="22"/>
    <cellStyle name="Currency_TESTPILE (3)" xfId="23"/>
    <cellStyle name="Currency_VERTICAL PILE RECORD" xfId="24"/>
    <cellStyle name="Normal_TESTPILE (2)" xfId="25"/>
    <cellStyle name="Normal_TESTPILE (3)" xfId="26"/>
    <cellStyle name="Normal_VERTICAL PILE RECORD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9</xdr:row>
      <xdr:rowOff>66675</xdr:rowOff>
    </xdr:from>
    <xdr:to>
      <xdr:col>12</xdr:col>
      <xdr:colOff>0</xdr:colOff>
      <xdr:row>11</xdr:row>
      <xdr:rowOff>38100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4991100" y="2114550"/>
          <a:ext cx="295275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BUTT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95250</xdr:colOff>
      <xdr:row>43</xdr:row>
      <xdr:rowOff>0</xdr:rowOff>
    </xdr:to>
    <xdr:sp>
      <xdr:nvSpPr>
        <xdr:cNvPr id="2" name="Line 3"/>
        <xdr:cNvSpPr>
          <a:spLocks/>
        </xdr:cNvSpPr>
      </xdr:nvSpPr>
      <xdr:spPr>
        <a:xfrm>
          <a:off x="3533775" y="8334375"/>
          <a:ext cx="952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0</xdr:rowOff>
    </xdr:from>
    <xdr:to>
      <xdr:col>6</xdr:col>
      <xdr:colOff>0</xdr:colOff>
      <xdr:row>43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3790950" y="8334375"/>
          <a:ext cx="571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42</xdr:row>
      <xdr:rowOff>104775</xdr:rowOff>
    </xdr:from>
    <xdr:to>
      <xdr:col>2</xdr:col>
      <xdr:colOff>933450</xdr:colOff>
      <xdr:row>44</xdr:row>
      <xdr:rowOff>114300</xdr:rowOff>
    </xdr:to>
    <xdr:sp>
      <xdr:nvSpPr>
        <xdr:cNvPr id="4" name="Text 5"/>
        <xdr:cNvSpPr txBox="1">
          <a:spLocks noChangeArrowheads="1"/>
        </xdr:cNvSpPr>
      </xdr:nvSpPr>
      <xdr:spPr>
        <a:xfrm>
          <a:off x="66675" y="8439150"/>
          <a:ext cx="23907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Times New Roman"/>
              <a:ea typeface="Times New Roman"/>
              <a:cs typeface="Times New Roman"/>
            </a:rPr>
            <a:t>cc:  District TEBM for Construction
</a:t>
          </a:r>
          <a:r>
            <a:rPr lang="en-US" cap="none" sz="115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cc:  </a:t>
          </a:r>
          <a:r>
            <a:rPr lang="en-US" cap="none" sz="1150" b="0" i="0" u="none" baseline="0">
              <a:latin typeface="Times New Roman"/>
              <a:ea typeface="Times New Roman"/>
              <a:cs typeface="Times New Roman"/>
            </a:rPr>
            <a:t>Division of Construction</a:t>
          </a:r>
        </a:p>
      </xdr:txBody>
    </xdr:sp>
    <xdr:clientData/>
  </xdr:twoCellAnchor>
  <xdr:twoCellAnchor>
    <xdr:from>
      <xdr:col>7</xdr:col>
      <xdr:colOff>152400</xdr:colOff>
      <xdr:row>42</xdr:row>
      <xdr:rowOff>219075</xdr:rowOff>
    </xdr:from>
    <xdr:to>
      <xdr:col>14</xdr:col>
      <xdr:colOff>66675</xdr:colOff>
      <xdr:row>44</xdr:row>
      <xdr:rowOff>95250</xdr:rowOff>
    </xdr:to>
    <xdr:sp>
      <xdr:nvSpPr>
        <xdr:cNvPr id="5" name="Text 7"/>
        <xdr:cNvSpPr txBox="1">
          <a:spLocks noChangeArrowheads="1"/>
        </xdr:cNvSpPr>
      </xdr:nvSpPr>
      <xdr:spPr>
        <a:xfrm>
          <a:off x="4048125" y="8553450"/>
          <a:ext cx="1666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**Insert gauge pressure for hammers with enclosed rams.</a:t>
          </a:r>
        </a:p>
      </xdr:txBody>
    </xdr:sp>
    <xdr:clientData/>
  </xdr:twoCellAnchor>
  <xdr:twoCellAnchor>
    <xdr:from>
      <xdr:col>5</xdr:col>
      <xdr:colOff>85725</xdr:colOff>
      <xdr:row>43</xdr:row>
      <xdr:rowOff>0</xdr:rowOff>
    </xdr:from>
    <xdr:to>
      <xdr:col>5</xdr:col>
      <xdr:colOff>257175</xdr:colOff>
      <xdr:row>43</xdr:row>
      <xdr:rowOff>0</xdr:rowOff>
    </xdr:to>
    <xdr:sp>
      <xdr:nvSpPr>
        <xdr:cNvPr id="6" name="Line 8"/>
        <xdr:cNvSpPr>
          <a:spLocks/>
        </xdr:cNvSpPr>
      </xdr:nvSpPr>
      <xdr:spPr>
        <a:xfrm>
          <a:off x="3619500" y="85820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10</xdr:col>
      <xdr:colOff>38100</xdr:colOff>
      <xdr:row>1</xdr:row>
      <xdr:rowOff>38100</xdr:rowOff>
    </xdr:from>
    <xdr:ext cx="1314450" cy="438150"/>
    <xdr:sp>
      <xdr:nvSpPr>
        <xdr:cNvPr id="7" name="Text 18"/>
        <xdr:cNvSpPr txBox="1">
          <a:spLocks noChangeArrowheads="1"/>
        </xdr:cNvSpPr>
      </xdr:nvSpPr>
      <xdr:spPr>
        <a:xfrm>
          <a:off x="4752975" y="304800"/>
          <a:ext cx="1314450" cy="4381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TC 63-22E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Rev. 3/83  Mod. 05/02</a:t>
          </a:r>
        </a:p>
      </xdr:txBody>
    </xdr:sp>
    <xdr:clientData/>
  </xdr:oneCellAnchor>
  <xdr:twoCellAnchor>
    <xdr:from>
      <xdr:col>0</xdr:col>
      <xdr:colOff>0</xdr:colOff>
      <xdr:row>0</xdr:row>
      <xdr:rowOff>38100</xdr:rowOff>
    </xdr:from>
    <xdr:to>
      <xdr:col>0</xdr:col>
      <xdr:colOff>895350</xdr:colOff>
      <xdr:row>0</xdr:row>
      <xdr:rowOff>238125</xdr:rowOff>
    </xdr:to>
    <xdr:sp macro="[0]!PrintPages">
      <xdr:nvSpPr>
        <xdr:cNvPr id="8" name="Text 19"/>
        <xdr:cNvSpPr txBox="1">
          <a:spLocks noChangeArrowheads="1"/>
        </xdr:cNvSpPr>
      </xdr:nvSpPr>
      <xdr:spPr>
        <a:xfrm>
          <a:off x="0" y="38100"/>
          <a:ext cx="895350" cy="200025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Print
</a:t>
          </a:r>
        </a:p>
      </xdr:txBody>
    </xdr:sp>
    <xdr:clientData fPrintsWithSheet="0"/>
  </xdr:twoCellAnchor>
  <xdr:oneCellAnchor>
    <xdr:from>
      <xdr:col>0</xdr:col>
      <xdr:colOff>942975</xdr:colOff>
      <xdr:row>0</xdr:row>
      <xdr:rowOff>38100</xdr:rowOff>
    </xdr:from>
    <xdr:ext cx="1276350" cy="209550"/>
    <xdr:sp macro="[0]!UnhideTestPileCont">
      <xdr:nvSpPr>
        <xdr:cNvPr id="9" name="Text 20"/>
        <xdr:cNvSpPr txBox="1">
          <a:spLocks noChangeArrowheads="1"/>
        </xdr:cNvSpPr>
      </xdr:nvSpPr>
      <xdr:spPr>
        <a:xfrm>
          <a:off x="942975" y="38100"/>
          <a:ext cx="1276350" cy="2095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Additional Form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38100</xdr:rowOff>
    </xdr:from>
    <xdr:to>
      <xdr:col>12</xdr:col>
      <xdr:colOff>238125</xdr:colOff>
      <xdr:row>47</xdr:row>
      <xdr:rowOff>76200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4775" y="9782175"/>
          <a:ext cx="41338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**Insert gauge pressure for hammers with enclosed rams.</a:t>
          </a:r>
        </a:p>
      </xdr:txBody>
    </xdr:sp>
    <xdr:clientData/>
  </xdr:twoCellAnchor>
  <xdr:oneCellAnchor>
    <xdr:from>
      <xdr:col>12</xdr:col>
      <xdr:colOff>228600</xdr:colOff>
      <xdr:row>3</xdr:row>
      <xdr:rowOff>0</xdr:rowOff>
    </xdr:from>
    <xdr:ext cx="1171575" cy="314325"/>
    <xdr:sp>
      <xdr:nvSpPr>
        <xdr:cNvPr id="2" name="Text 18"/>
        <xdr:cNvSpPr txBox="1">
          <a:spLocks noChangeArrowheads="1"/>
        </xdr:cNvSpPr>
      </xdr:nvSpPr>
      <xdr:spPr>
        <a:xfrm>
          <a:off x="4229100" y="504825"/>
          <a:ext cx="1171575" cy="3143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TC 63-22A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Rev. 3/83  Mod. 10/01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0</xdr:col>
      <xdr:colOff>76200</xdr:colOff>
      <xdr:row>0</xdr:row>
      <xdr:rowOff>95250</xdr:rowOff>
    </xdr:from>
    <xdr:ext cx="1276350" cy="209550"/>
    <xdr:sp macro="[0]!UnhideTestPileCont3">
      <xdr:nvSpPr>
        <xdr:cNvPr id="3" name="Text 20"/>
        <xdr:cNvSpPr txBox="1">
          <a:spLocks noChangeArrowheads="1"/>
        </xdr:cNvSpPr>
      </xdr:nvSpPr>
      <xdr:spPr>
        <a:xfrm>
          <a:off x="76200" y="95250"/>
          <a:ext cx="1276350" cy="2095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Additional Form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47</xdr:row>
      <xdr:rowOff>38100</xdr:rowOff>
    </xdr:from>
    <xdr:to>
      <xdr:col>12</xdr:col>
      <xdr:colOff>238125</xdr:colOff>
      <xdr:row>47</xdr:row>
      <xdr:rowOff>76200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4775" y="9782175"/>
          <a:ext cx="41338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**Insert gauge pressure for hammers with enclosed rams.</a:t>
          </a:r>
        </a:p>
      </xdr:txBody>
    </xdr:sp>
    <xdr:clientData/>
  </xdr:twoCellAnchor>
  <xdr:oneCellAnchor>
    <xdr:from>
      <xdr:col>12</xdr:col>
      <xdr:colOff>228600</xdr:colOff>
      <xdr:row>3</xdr:row>
      <xdr:rowOff>0</xdr:rowOff>
    </xdr:from>
    <xdr:ext cx="1171575" cy="314325"/>
    <xdr:sp>
      <xdr:nvSpPr>
        <xdr:cNvPr id="2" name="Text 18"/>
        <xdr:cNvSpPr txBox="1">
          <a:spLocks noChangeArrowheads="1"/>
        </xdr:cNvSpPr>
      </xdr:nvSpPr>
      <xdr:spPr>
        <a:xfrm>
          <a:off x="4229100" y="504825"/>
          <a:ext cx="1171575" cy="314325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TC 63-22A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Rev. 3/83  Mod. 10/01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1</xdr:row>
      <xdr:rowOff>76200</xdr:rowOff>
    </xdr:from>
    <xdr:to>
      <xdr:col>15</xdr:col>
      <xdr:colOff>28575</xdr:colOff>
      <xdr:row>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115175" y="285750"/>
          <a:ext cx="971550" cy="3619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63-8E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Rev. 05/02</a:t>
          </a:r>
        </a:p>
      </xdr:txBody>
    </xdr:sp>
    <xdr:clientData/>
  </xdr:twoCellAnchor>
  <xdr:oneCellAnchor>
    <xdr:from>
      <xdr:col>2</xdr:col>
      <xdr:colOff>76200</xdr:colOff>
      <xdr:row>0</xdr:row>
      <xdr:rowOff>9525</xdr:rowOff>
    </xdr:from>
    <xdr:ext cx="1171575" cy="209550"/>
    <xdr:sp macro="[0]!mcrUnhidePileRecord">
      <xdr:nvSpPr>
        <xdr:cNvPr id="2" name="Text 7"/>
        <xdr:cNvSpPr txBox="1">
          <a:spLocks noChangeArrowheads="1"/>
        </xdr:cNvSpPr>
      </xdr:nvSpPr>
      <xdr:spPr>
        <a:xfrm>
          <a:off x="895350" y="9525"/>
          <a:ext cx="1171575" cy="2095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</a:t>
          </a:r>
        </a:p>
      </xdr:txBody>
    </xdr:sp>
    <xdr:clientData fPrintsWithSheet="0"/>
  </xdr:oneCellAnchor>
  <xdr:oneCellAnchor>
    <xdr:from>
      <xdr:col>0</xdr:col>
      <xdr:colOff>0</xdr:colOff>
      <xdr:row>0</xdr:row>
      <xdr:rowOff>9525</xdr:rowOff>
    </xdr:from>
    <xdr:ext cx="895350" cy="200025"/>
    <xdr:sp macro="[0]!PrintPages">
      <xdr:nvSpPr>
        <xdr:cNvPr id="3" name="Text 8"/>
        <xdr:cNvSpPr txBox="1">
          <a:spLocks noChangeArrowheads="1"/>
        </xdr:cNvSpPr>
      </xdr:nvSpPr>
      <xdr:spPr>
        <a:xfrm>
          <a:off x="0" y="9525"/>
          <a:ext cx="895350" cy="200025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Print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2</xdr:row>
      <xdr:rowOff>38100</xdr:rowOff>
    </xdr:from>
    <xdr:to>
      <xdr:col>15</xdr:col>
      <xdr:colOff>66675</xdr:colOff>
      <xdr:row>4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0" y="409575"/>
          <a:ext cx="895350" cy="3619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TC 63-8A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Rev. 05/02</a:t>
          </a:r>
        </a:p>
      </xdr:txBody>
    </xdr:sp>
    <xdr:clientData/>
  </xdr:twoCellAnchor>
  <xdr:oneCellAnchor>
    <xdr:from>
      <xdr:col>0</xdr:col>
      <xdr:colOff>57150</xdr:colOff>
      <xdr:row>0</xdr:row>
      <xdr:rowOff>95250</xdr:rowOff>
    </xdr:from>
    <xdr:ext cx="1171575" cy="209550"/>
    <xdr:sp macro="[0]!mcrCopyPileRecord2">
      <xdr:nvSpPr>
        <xdr:cNvPr id="2" name="Text 7"/>
        <xdr:cNvSpPr txBox="1">
          <a:spLocks noChangeArrowheads="1"/>
        </xdr:cNvSpPr>
      </xdr:nvSpPr>
      <xdr:spPr>
        <a:xfrm>
          <a:off x="57150" y="95250"/>
          <a:ext cx="1171575" cy="20955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Additional Form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5"/>
  <sheetViews>
    <sheetView showGridLines="0" showRowColHeaders="0" showZeros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7.140625" style="0" customWidth="1"/>
    <col min="3" max="3" width="20.57421875" style="0" customWidth="1"/>
    <col min="4" max="4" width="5.7109375" style="0" customWidth="1"/>
    <col min="5" max="5" width="3.8515625" style="0" customWidth="1"/>
    <col min="6" max="6" width="4.7109375" style="0" customWidth="1"/>
    <col min="7" max="7" width="0.71875" style="0" customWidth="1"/>
    <col min="8" max="8" width="4.7109375" style="0" customWidth="1"/>
    <col min="9" max="9" width="6.8515625" style="0" customWidth="1"/>
    <col min="10" max="10" width="0.71875" style="0" customWidth="1"/>
    <col min="11" max="11" width="3.8515625" style="0" customWidth="1"/>
    <col min="12" max="12" width="4.7109375" style="0" customWidth="1"/>
    <col min="13" max="13" width="0.71875" style="0" customWidth="1"/>
    <col min="14" max="14" width="4.7109375" style="0" customWidth="1"/>
    <col min="15" max="15" width="6.8515625" style="0" customWidth="1"/>
    <col min="16" max="16" width="1.28515625" style="0" customWidth="1"/>
    <col min="17" max="18" width="0" style="0" hidden="1" customWidth="1"/>
    <col min="19" max="19" width="14.421875" style="0" hidden="1" customWidth="1"/>
    <col min="20" max="20" width="6.57421875" style="0" customWidth="1"/>
    <col min="21" max="21" width="15.28125" style="0" customWidth="1"/>
  </cols>
  <sheetData>
    <row r="1" spans="1:21" ht="21" customHeight="1" thickBot="1">
      <c r="A1" s="21"/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21"/>
      <c r="Q1" s="1"/>
      <c r="R1" s="1"/>
      <c r="S1" s="1"/>
      <c r="T1" s="1"/>
      <c r="U1" s="289"/>
    </row>
    <row r="2" spans="1:21" ht="15" customHeight="1" thickTop="1">
      <c r="A2" s="67" t="s">
        <v>0</v>
      </c>
      <c r="B2" s="35"/>
      <c r="C2" s="68"/>
      <c r="D2" s="68"/>
      <c r="E2" s="68"/>
      <c r="F2" s="68"/>
      <c r="G2" s="69"/>
      <c r="H2" s="68"/>
      <c r="I2" s="68"/>
      <c r="J2" s="68"/>
      <c r="K2" s="68"/>
      <c r="L2" s="68"/>
      <c r="M2" s="68"/>
      <c r="N2" s="68"/>
      <c r="O2" s="68"/>
      <c r="P2" s="25"/>
      <c r="Q2" s="22"/>
      <c r="R2" s="22"/>
      <c r="S2" s="22"/>
      <c r="T2" s="22"/>
      <c r="U2" s="290"/>
    </row>
    <row r="3" spans="1:21" ht="9.75" customHeight="1">
      <c r="A3" s="70" t="s">
        <v>1</v>
      </c>
      <c r="B3" s="35"/>
      <c r="C3" s="68"/>
      <c r="D3" s="68"/>
      <c r="E3" s="68"/>
      <c r="F3" s="68"/>
      <c r="G3" s="69"/>
      <c r="H3" s="68"/>
      <c r="I3" s="68"/>
      <c r="J3" s="68"/>
      <c r="K3" s="68"/>
      <c r="L3" s="68"/>
      <c r="M3" s="68"/>
      <c r="N3" s="68"/>
      <c r="O3" s="68"/>
      <c r="P3" s="25"/>
      <c r="Q3" s="22"/>
      <c r="R3" s="22"/>
      <c r="S3" s="22"/>
      <c r="T3" s="22"/>
      <c r="U3" s="290"/>
    </row>
    <row r="4" spans="1:21" ht="9.75" customHeight="1">
      <c r="A4" s="70" t="s">
        <v>2</v>
      </c>
      <c r="B4" s="35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68"/>
      <c r="P4" s="25"/>
      <c r="Q4" s="22"/>
      <c r="R4" s="22"/>
      <c r="S4" s="22"/>
      <c r="T4" s="22"/>
      <c r="U4" s="290"/>
    </row>
    <row r="5" spans="1:21" ht="15" customHeight="1" thickBot="1">
      <c r="A5" s="71" t="s">
        <v>3</v>
      </c>
      <c r="B5" s="35"/>
      <c r="C5" s="72"/>
      <c r="D5" s="73"/>
      <c r="E5" s="74"/>
      <c r="F5" s="75"/>
      <c r="G5" s="76"/>
      <c r="H5" s="77"/>
      <c r="I5" s="77"/>
      <c r="J5" s="77"/>
      <c r="K5" s="73"/>
      <c r="L5" s="78"/>
      <c r="M5" s="78"/>
      <c r="N5" s="78"/>
      <c r="O5" s="79"/>
      <c r="P5" s="23"/>
      <c r="Q5" s="24"/>
      <c r="R5" s="24"/>
      <c r="S5" s="24"/>
      <c r="T5" s="24"/>
      <c r="U5" s="291"/>
    </row>
    <row r="6" spans="1:21" ht="15" customHeight="1" thickTop="1">
      <c r="A6" s="228" t="s">
        <v>4</v>
      </c>
      <c r="B6" s="231"/>
      <c r="C6" s="264"/>
      <c r="D6" s="80"/>
      <c r="E6" s="81"/>
      <c r="F6" s="82"/>
      <c r="G6" s="81"/>
      <c r="H6" s="83"/>
      <c r="I6" s="83"/>
      <c r="J6" s="83"/>
      <c r="K6" s="80"/>
      <c r="L6" s="80"/>
      <c r="M6" s="80"/>
      <c r="N6" s="80"/>
      <c r="O6" s="84"/>
      <c r="P6" s="5"/>
      <c r="Q6" s="2"/>
      <c r="R6" s="2"/>
      <c r="S6" s="2"/>
      <c r="T6" s="2"/>
      <c r="U6" s="292"/>
    </row>
    <row r="7" spans="1:21" ht="15" customHeight="1">
      <c r="A7" s="229" t="s">
        <v>5</v>
      </c>
      <c r="B7" s="230"/>
      <c r="C7" s="265"/>
      <c r="D7" s="85"/>
      <c r="E7" s="130"/>
      <c r="F7" s="120"/>
      <c r="G7" s="130"/>
      <c r="H7" s="131"/>
      <c r="I7" s="132"/>
      <c r="J7" s="132"/>
      <c r="K7" s="85"/>
      <c r="L7" s="132"/>
      <c r="M7" s="131"/>
      <c r="N7" s="132" t="s">
        <v>6</v>
      </c>
      <c r="O7" s="157">
        <v>0</v>
      </c>
      <c r="P7" s="5"/>
      <c r="Q7" s="2"/>
      <c r="R7" s="2"/>
      <c r="S7" s="2"/>
      <c r="T7" s="2"/>
      <c r="U7" s="292"/>
    </row>
    <row r="8" spans="1:21" ht="3" customHeight="1" thickBot="1">
      <c r="A8" s="86"/>
      <c r="B8" s="158"/>
      <c r="C8" s="87"/>
      <c r="D8" s="88"/>
      <c r="E8" s="89"/>
      <c r="F8" s="90"/>
      <c r="G8" s="89"/>
      <c r="H8" s="91"/>
      <c r="I8" s="92"/>
      <c r="J8" s="92"/>
      <c r="K8" s="88"/>
      <c r="L8" s="92"/>
      <c r="M8" s="91"/>
      <c r="N8" s="92"/>
      <c r="O8" s="159"/>
      <c r="P8" s="5"/>
      <c r="Q8" s="2"/>
      <c r="R8" s="2"/>
      <c r="S8" s="2"/>
      <c r="T8" s="2"/>
      <c r="U8" s="292"/>
    </row>
    <row r="9" spans="1:21" ht="57.75" customHeight="1" thickTop="1">
      <c r="A9" s="93"/>
      <c r="B9" s="104"/>
      <c r="C9" s="93"/>
      <c r="D9" s="95"/>
      <c r="E9" s="96" t="s">
        <v>7</v>
      </c>
      <c r="F9" s="97" t="s">
        <v>8</v>
      </c>
      <c r="G9" s="98"/>
      <c r="H9" s="97" t="s">
        <v>9</v>
      </c>
      <c r="I9" s="97" t="s">
        <v>10</v>
      </c>
      <c r="J9" s="99"/>
      <c r="K9" s="100" t="s">
        <v>7</v>
      </c>
      <c r="L9" s="97" t="s">
        <v>8</v>
      </c>
      <c r="M9" s="101"/>
      <c r="N9" s="102" t="s">
        <v>9</v>
      </c>
      <c r="O9" s="97" t="s">
        <v>11</v>
      </c>
      <c r="P9" s="5"/>
      <c r="Q9" s="2"/>
      <c r="R9" s="2"/>
      <c r="S9" s="2"/>
      <c r="T9" s="2"/>
      <c r="U9" s="292"/>
    </row>
    <row r="10" spans="1:21" ht="15" customHeight="1">
      <c r="A10" s="103"/>
      <c r="B10" s="104" t="s">
        <v>12</v>
      </c>
      <c r="C10" s="266"/>
      <c r="D10" s="95"/>
      <c r="E10" s="99"/>
      <c r="F10" s="105"/>
      <c r="G10" s="98"/>
      <c r="H10" s="101"/>
      <c r="I10" s="101"/>
      <c r="J10" s="99"/>
      <c r="K10" s="106"/>
      <c r="L10" s="107"/>
      <c r="M10" s="101"/>
      <c r="N10" s="101"/>
      <c r="O10" s="101"/>
      <c r="P10" s="5"/>
      <c r="Q10" s="2"/>
      <c r="R10" s="31">
        <v>6</v>
      </c>
      <c r="S10" s="2"/>
      <c r="T10" s="2"/>
      <c r="U10" s="292"/>
    </row>
    <row r="11" spans="1:21" ht="15" customHeight="1">
      <c r="A11" s="103"/>
      <c r="B11" s="104" t="s">
        <v>13</v>
      </c>
      <c r="C11" s="280"/>
      <c r="D11" s="95"/>
      <c r="E11" s="109"/>
      <c r="F11" s="110"/>
      <c r="G11" s="95"/>
      <c r="H11" s="110"/>
      <c r="I11" s="110"/>
      <c r="J11" s="95"/>
      <c r="K11" s="45"/>
      <c r="L11" s="94"/>
      <c r="M11" s="110"/>
      <c r="N11" s="110"/>
      <c r="O11" s="110"/>
      <c r="P11" s="5"/>
      <c r="Q11" s="2"/>
      <c r="R11" s="30" t="s">
        <v>14</v>
      </c>
      <c r="S11" s="26"/>
      <c r="T11" s="26"/>
      <c r="U11" s="293"/>
    </row>
    <row r="12" spans="1:21" ht="15" customHeight="1">
      <c r="A12" s="103"/>
      <c r="B12" s="104" t="s">
        <v>15</v>
      </c>
      <c r="C12" s="266"/>
      <c r="D12" s="95"/>
      <c r="E12" s="111">
        <v>35</v>
      </c>
      <c r="F12" s="222"/>
      <c r="G12" s="223"/>
      <c r="H12" s="222"/>
      <c r="I12" s="250" t="str">
        <f>IF(OR($F12=0,$H12=0)," ",IF($R$10=1,(2*$C$19*$H12)/(((12/$F12)+1)*2000),IF(OR($R$10=2,$R$10=3),(2*$C$19*$H12)/(((12/$F12)+0.1)*2000),IF(OR($R$10=4,$R$10=5),"n/a",IF($R$10=6," ")))))</f>
        <v> </v>
      </c>
      <c r="J12" s="95"/>
      <c r="K12" s="112"/>
      <c r="L12" s="127"/>
      <c r="M12" s="224"/>
      <c r="N12" s="225"/>
      <c r="O12" s="249"/>
      <c r="P12" s="5"/>
      <c r="Q12" s="2"/>
      <c r="R12" s="2" t="s">
        <v>16</v>
      </c>
      <c r="S12" s="2"/>
      <c r="T12" s="2"/>
      <c r="U12" s="292"/>
    </row>
    <row r="13" spans="1:21" ht="15" customHeight="1">
      <c r="A13" s="103"/>
      <c r="B13" s="104" t="s">
        <v>17</v>
      </c>
      <c r="C13" s="266"/>
      <c r="D13" s="95"/>
      <c r="E13" s="111">
        <v>34</v>
      </c>
      <c r="F13" s="222"/>
      <c r="G13" s="223"/>
      <c r="H13" s="222"/>
      <c r="I13" s="250" t="str">
        <f aca="true" t="shared" si="0" ref="I13:I28">IF(OR($F13=0,$H13=0)," ",IF($R$10=1,(2*$C$19*$H13)/(((12/$F13)+1)*2000),IF(OR($R$10=2,$R$10=3),(2*$C$19*$H13)/(((12/$F13)+0.1)*2000),IF(OR($R$10=4,$R$10=5),"n/a",IF($R$10=6," ")))))</f>
        <v> </v>
      </c>
      <c r="J13" s="113"/>
      <c r="K13" s="114">
        <v>65</v>
      </c>
      <c r="L13" s="222"/>
      <c r="M13" s="226"/>
      <c r="N13" s="222"/>
      <c r="O13" s="251" t="str">
        <f>IF(OR($L13=0,$N13=0)," ",IF($R$10=1,(2*$C$19*$N13)/(((12/$L13)+1)*2000),IF(OR($R$10=2,$R$10=3),(2*$C$19*$N13)/(((12/$L13)+0.1)*2000),IF(OR($R$10=4,$R$10=5),"n/a",IF($R$10=6," ")))))</f>
        <v> </v>
      </c>
      <c r="P13" s="5"/>
      <c r="Q13" s="2"/>
      <c r="R13" s="30" t="s">
        <v>18</v>
      </c>
      <c r="S13" s="2"/>
      <c r="T13" s="2"/>
      <c r="U13" s="292"/>
    </row>
    <row r="14" spans="1:21" ht="15" customHeight="1">
      <c r="A14" s="103"/>
      <c r="B14" s="104" t="s">
        <v>19</v>
      </c>
      <c r="C14" s="266"/>
      <c r="D14" s="95"/>
      <c r="E14" s="111">
        <v>33</v>
      </c>
      <c r="F14" s="222"/>
      <c r="G14" s="223"/>
      <c r="H14" s="222"/>
      <c r="I14" s="250" t="str">
        <f t="shared" si="0"/>
        <v> </v>
      </c>
      <c r="J14" s="113"/>
      <c r="K14" s="114">
        <v>64</v>
      </c>
      <c r="L14" s="222"/>
      <c r="M14" s="226"/>
      <c r="N14" s="222"/>
      <c r="O14" s="251" t="str">
        <f aca="true" t="shared" si="1" ref="O14:O29">IF(OR($L14=0,$N14=0)," ",IF($R$10=1,(2*$C$19*$N14)/(((12/$L14)+1)*2000),IF(OR($R$10=2,$R$10=3),(2*$C$19*$N14)/(((12/$L14)+0.1)*2000),IF(OR($R$10=4,$R$10=5),"n/a",IF($R$10=6," ")))))</f>
        <v> </v>
      </c>
      <c r="P14" s="5"/>
      <c r="Q14" s="2"/>
      <c r="R14" s="162" t="s">
        <v>20</v>
      </c>
      <c r="S14" s="2"/>
      <c r="T14" s="2"/>
      <c r="U14" s="292"/>
    </row>
    <row r="15" spans="1:21" ht="15" customHeight="1">
      <c r="A15" s="103"/>
      <c r="B15" s="104" t="s">
        <v>21</v>
      </c>
      <c r="C15" s="266"/>
      <c r="D15" s="95"/>
      <c r="E15" s="111">
        <v>32</v>
      </c>
      <c r="F15" s="222"/>
      <c r="G15" s="223"/>
      <c r="H15" s="222"/>
      <c r="I15" s="250" t="str">
        <f t="shared" si="0"/>
        <v> </v>
      </c>
      <c r="J15" s="113"/>
      <c r="K15" s="114">
        <v>63</v>
      </c>
      <c r="L15" s="222"/>
      <c r="M15" s="226"/>
      <c r="N15" s="222"/>
      <c r="O15" s="251" t="str">
        <f t="shared" si="1"/>
        <v> </v>
      </c>
      <c r="P15" s="5"/>
      <c r="Q15" s="2"/>
      <c r="R15" s="30" t="s">
        <v>22</v>
      </c>
      <c r="S15" s="2"/>
      <c r="T15" s="2"/>
      <c r="U15" s="292"/>
    </row>
    <row r="16" spans="1:21" ht="15" customHeight="1">
      <c r="A16" s="103"/>
      <c r="B16" s="104" t="s">
        <v>23</v>
      </c>
      <c r="C16" s="266"/>
      <c r="D16" s="95"/>
      <c r="E16" s="111">
        <v>31</v>
      </c>
      <c r="F16" s="222"/>
      <c r="G16" s="223"/>
      <c r="H16" s="222"/>
      <c r="I16" s="250" t="str">
        <f t="shared" si="0"/>
        <v> </v>
      </c>
      <c r="J16" s="115"/>
      <c r="K16" s="114">
        <v>62</v>
      </c>
      <c r="L16" s="222"/>
      <c r="M16" s="226"/>
      <c r="N16" s="222"/>
      <c r="O16" s="251" t="str">
        <f t="shared" si="1"/>
        <v> </v>
      </c>
      <c r="P16" s="5"/>
      <c r="Q16" s="2"/>
      <c r="R16" s="9"/>
      <c r="S16" s="2"/>
      <c r="T16" s="2"/>
      <c r="U16" s="292"/>
    </row>
    <row r="17" spans="1:21" ht="15" customHeight="1">
      <c r="A17" s="103"/>
      <c r="B17" s="104" t="s">
        <v>24</v>
      </c>
      <c r="C17" s="267" t="str">
        <f>IF($R$10=1,"P=2WH/S+1.0",IF(OR($R$10=2,$R$10=3),"P=2WH/S+0.1",IF(OR($R$10=4,$R$10=5),"N/A",IF($R$10=6," ","Selection Needed"))))</f>
        <v> </v>
      </c>
      <c r="D17" s="95"/>
      <c r="E17" s="111">
        <v>30</v>
      </c>
      <c r="F17" s="222"/>
      <c r="G17" s="223"/>
      <c r="H17" s="222"/>
      <c r="I17" s="250" t="str">
        <f t="shared" si="0"/>
        <v> </v>
      </c>
      <c r="J17" s="115"/>
      <c r="K17" s="114">
        <v>61</v>
      </c>
      <c r="L17" s="222"/>
      <c r="M17" s="226"/>
      <c r="N17" s="222"/>
      <c r="O17" s="251" t="str">
        <f t="shared" si="1"/>
        <v> </v>
      </c>
      <c r="P17" s="5"/>
      <c r="Q17" s="2"/>
      <c r="R17" s="161">
        <v>4</v>
      </c>
      <c r="S17" s="2"/>
      <c r="T17" s="2"/>
      <c r="U17" s="292"/>
    </row>
    <row r="18" spans="1:21" ht="15" customHeight="1">
      <c r="A18" s="103"/>
      <c r="B18" s="104" t="s">
        <v>25</v>
      </c>
      <c r="C18" s="266"/>
      <c r="D18" s="115"/>
      <c r="E18" s="111">
        <v>29</v>
      </c>
      <c r="F18" s="222"/>
      <c r="G18" s="223"/>
      <c r="H18" s="222"/>
      <c r="I18" s="250" t="str">
        <f t="shared" si="0"/>
        <v> </v>
      </c>
      <c r="J18" s="117"/>
      <c r="K18" s="118">
        <v>60</v>
      </c>
      <c r="L18" s="222"/>
      <c r="M18" s="227"/>
      <c r="N18" s="222"/>
      <c r="O18" s="251" t="str">
        <f t="shared" si="1"/>
        <v> </v>
      </c>
      <c r="P18" s="5"/>
      <c r="Q18" s="2"/>
      <c r="R18" s="9" t="s">
        <v>26</v>
      </c>
      <c r="S18" s="2"/>
      <c r="T18" s="2"/>
      <c r="U18" s="292"/>
    </row>
    <row r="19" spans="1:21" ht="15" customHeight="1">
      <c r="A19" s="103"/>
      <c r="B19" s="104" t="s">
        <v>27</v>
      </c>
      <c r="C19" s="268"/>
      <c r="D19" s="94"/>
      <c r="E19" s="111">
        <v>28</v>
      </c>
      <c r="F19" s="222"/>
      <c r="G19" s="223"/>
      <c r="H19" s="222"/>
      <c r="I19" s="250" t="str">
        <f t="shared" si="0"/>
        <v> </v>
      </c>
      <c r="J19" s="117"/>
      <c r="K19" s="118">
        <v>59</v>
      </c>
      <c r="L19" s="222"/>
      <c r="M19" s="226"/>
      <c r="N19" s="222"/>
      <c r="O19" s="251" t="str">
        <f t="shared" si="1"/>
        <v> </v>
      </c>
      <c r="P19" s="5"/>
      <c r="Q19" s="2"/>
      <c r="R19" s="9" t="s">
        <v>28</v>
      </c>
      <c r="S19" s="2"/>
      <c r="T19" s="2"/>
      <c r="U19" s="292"/>
    </row>
    <row r="20" spans="1:21" ht="15" customHeight="1">
      <c r="A20" s="103"/>
      <c r="B20" s="104" t="s">
        <v>29</v>
      </c>
      <c r="C20" s="269"/>
      <c r="D20" s="94"/>
      <c r="E20" s="111">
        <v>27</v>
      </c>
      <c r="F20" s="222"/>
      <c r="G20" s="223"/>
      <c r="H20" s="222"/>
      <c r="I20" s="250" t="str">
        <f t="shared" si="0"/>
        <v> </v>
      </c>
      <c r="J20" s="117"/>
      <c r="K20" s="118">
        <v>58</v>
      </c>
      <c r="L20" s="222"/>
      <c r="M20" s="226"/>
      <c r="N20" s="222"/>
      <c r="O20" s="251" t="str">
        <f t="shared" si="1"/>
        <v> </v>
      </c>
      <c r="P20" s="5"/>
      <c r="Q20" s="2"/>
      <c r="R20" s="9" t="s">
        <v>30</v>
      </c>
      <c r="S20" s="2"/>
      <c r="T20" s="2"/>
      <c r="U20" s="292"/>
    </row>
    <row r="21" spans="1:21" ht="15" customHeight="1">
      <c r="A21" s="103"/>
      <c r="B21" s="104" t="s">
        <v>31</v>
      </c>
      <c r="C21" s="270"/>
      <c r="D21" s="115"/>
      <c r="E21" s="111">
        <v>26</v>
      </c>
      <c r="F21" s="222"/>
      <c r="G21" s="223"/>
      <c r="H21" s="222"/>
      <c r="I21" s="250" t="str">
        <f t="shared" si="0"/>
        <v> </v>
      </c>
      <c r="J21" s="117"/>
      <c r="K21" s="118">
        <v>57</v>
      </c>
      <c r="L21" s="222"/>
      <c r="M21" s="226"/>
      <c r="N21" s="222"/>
      <c r="O21" s="251" t="str">
        <f t="shared" si="1"/>
        <v> </v>
      </c>
      <c r="P21" s="5"/>
      <c r="Q21" s="2"/>
      <c r="R21" s="2"/>
      <c r="S21" s="2"/>
      <c r="T21" s="2"/>
      <c r="U21" s="292"/>
    </row>
    <row r="22" spans="1:21" ht="15" customHeight="1">
      <c r="A22" s="103"/>
      <c r="B22" s="104" t="s">
        <v>32</v>
      </c>
      <c r="C22" s="267" t="str">
        <f>IF($R$17=1,"Vertical",IF($R$17=2,"Batter 3 to 1",IF($R$17=3,"Batter 4 to 1",IF($R$17=4," ","Selection Invalid"))))</f>
        <v> </v>
      </c>
      <c r="D22" s="95"/>
      <c r="E22" s="111">
        <v>25</v>
      </c>
      <c r="F22" s="222"/>
      <c r="G22" s="223"/>
      <c r="H22" s="222"/>
      <c r="I22" s="250" t="str">
        <f t="shared" si="0"/>
        <v> </v>
      </c>
      <c r="J22" s="117"/>
      <c r="K22" s="118">
        <v>56</v>
      </c>
      <c r="L22" s="222"/>
      <c r="M22" s="226"/>
      <c r="N22" s="222"/>
      <c r="O22" s="251" t="str">
        <f t="shared" si="1"/>
        <v> </v>
      </c>
      <c r="P22" s="5"/>
      <c r="Q22" s="2"/>
      <c r="R22" s="2"/>
      <c r="S22" s="2"/>
      <c r="T22" s="2"/>
      <c r="U22" s="292"/>
    </row>
    <row r="23" spans="1:21" ht="15" customHeight="1">
      <c r="A23" s="103"/>
      <c r="B23" s="104" t="s">
        <v>33</v>
      </c>
      <c r="C23" s="271"/>
      <c r="D23" s="95"/>
      <c r="E23" s="111">
        <v>24</v>
      </c>
      <c r="F23" s="222"/>
      <c r="G23" s="223"/>
      <c r="H23" s="222"/>
      <c r="I23" s="250" t="str">
        <f t="shared" si="0"/>
        <v> </v>
      </c>
      <c r="J23" s="117"/>
      <c r="K23" s="118">
        <v>55</v>
      </c>
      <c r="L23" s="222"/>
      <c r="M23" s="226"/>
      <c r="N23" s="222"/>
      <c r="O23" s="251" t="str">
        <f t="shared" si="1"/>
        <v> </v>
      </c>
      <c r="P23" s="5"/>
      <c r="Q23" s="2"/>
      <c r="R23" s="2"/>
      <c r="S23" s="2"/>
      <c r="T23" s="2"/>
      <c r="U23" s="292"/>
    </row>
    <row r="24" spans="1:21" ht="15" customHeight="1">
      <c r="A24" s="103"/>
      <c r="B24" s="104" t="s">
        <v>34</v>
      </c>
      <c r="C24" s="271"/>
      <c r="D24" s="95"/>
      <c r="E24" s="111">
        <v>23</v>
      </c>
      <c r="F24" s="222"/>
      <c r="G24" s="223"/>
      <c r="H24" s="222"/>
      <c r="I24" s="250" t="str">
        <f t="shared" si="0"/>
        <v> </v>
      </c>
      <c r="J24" s="117"/>
      <c r="K24" s="118">
        <v>54</v>
      </c>
      <c r="L24" s="222"/>
      <c r="M24" s="226"/>
      <c r="N24" s="222"/>
      <c r="O24" s="251" t="str">
        <f t="shared" si="1"/>
        <v> </v>
      </c>
      <c r="P24" s="5"/>
      <c r="Q24" s="2"/>
      <c r="R24" s="2"/>
      <c r="S24" s="2"/>
      <c r="T24" s="2"/>
      <c r="U24" s="292"/>
    </row>
    <row r="25" spans="1:21" ht="15" customHeight="1">
      <c r="A25" s="103"/>
      <c r="B25" s="104" t="s">
        <v>35</v>
      </c>
      <c r="C25" s="271"/>
      <c r="D25" s="95"/>
      <c r="E25" s="111">
        <v>22</v>
      </c>
      <c r="F25" s="222"/>
      <c r="G25" s="223"/>
      <c r="H25" s="222"/>
      <c r="I25" s="250" t="str">
        <f t="shared" si="0"/>
        <v> </v>
      </c>
      <c r="J25" s="117"/>
      <c r="K25" s="118">
        <v>53</v>
      </c>
      <c r="L25" s="222"/>
      <c r="M25" s="226"/>
      <c r="N25" s="222"/>
      <c r="O25" s="251" t="str">
        <f t="shared" si="1"/>
        <v> </v>
      </c>
      <c r="P25" s="5"/>
      <c r="Q25" s="2"/>
      <c r="R25" s="2"/>
      <c r="S25" s="2"/>
      <c r="T25" s="2"/>
      <c r="U25" s="292"/>
    </row>
    <row r="26" spans="1:21" ht="15" customHeight="1">
      <c r="A26" s="103"/>
      <c r="B26" s="104" t="s">
        <v>36</v>
      </c>
      <c r="C26" s="271"/>
      <c r="D26" s="95"/>
      <c r="E26" s="111">
        <v>21</v>
      </c>
      <c r="F26" s="222"/>
      <c r="G26" s="223"/>
      <c r="H26" s="222"/>
      <c r="I26" s="250" t="str">
        <f t="shared" si="0"/>
        <v> </v>
      </c>
      <c r="J26" s="117"/>
      <c r="K26" s="118">
        <v>52</v>
      </c>
      <c r="L26" s="222"/>
      <c r="M26" s="226"/>
      <c r="N26" s="222"/>
      <c r="O26" s="251" t="str">
        <f t="shared" si="1"/>
        <v> </v>
      </c>
      <c r="P26" s="5"/>
      <c r="Q26" s="2"/>
      <c r="R26" s="2"/>
      <c r="S26" s="2"/>
      <c r="T26" s="2"/>
      <c r="U26" s="292"/>
    </row>
    <row r="27" spans="1:21" ht="15" customHeight="1">
      <c r="A27" s="103"/>
      <c r="B27" s="104" t="s">
        <v>37</v>
      </c>
      <c r="C27" s="268"/>
      <c r="D27" s="94"/>
      <c r="E27" s="111">
        <v>20</v>
      </c>
      <c r="F27" s="222"/>
      <c r="G27" s="223"/>
      <c r="H27" s="222"/>
      <c r="I27" s="250" t="str">
        <f t="shared" si="0"/>
        <v> </v>
      </c>
      <c r="J27" s="117"/>
      <c r="K27" s="118">
        <v>51</v>
      </c>
      <c r="L27" s="222"/>
      <c r="M27" s="226"/>
      <c r="N27" s="222"/>
      <c r="O27" s="251" t="str">
        <f t="shared" si="1"/>
        <v> </v>
      </c>
      <c r="P27" s="5"/>
      <c r="Q27" s="2"/>
      <c r="R27" s="2"/>
      <c r="S27" s="2"/>
      <c r="T27" s="2"/>
      <c r="U27" s="292"/>
    </row>
    <row r="28" spans="1:21" ht="15" customHeight="1">
      <c r="A28" s="103"/>
      <c r="B28" s="119" t="s">
        <v>38</v>
      </c>
      <c r="C28" s="271"/>
      <c r="D28" s="95"/>
      <c r="E28" s="111">
        <v>19</v>
      </c>
      <c r="F28" s="222"/>
      <c r="G28" s="223"/>
      <c r="H28" s="222"/>
      <c r="I28" s="250" t="str">
        <f t="shared" si="0"/>
        <v> </v>
      </c>
      <c r="J28" s="117"/>
      <c r="K28" s="118">
        <v>50</v>
      </c>
      <c r="L28" s="222"/>
      <c r="M28" s="226"/>
      <c r="N28" s="222"/>
      <c r="O28" s="251" t="str">
        <f t="shared" si="1"/>
        <v> </v>
      </c>
      <c r="P28" s="5"/>
      <c r="Q28" s="2"/>
      <c r="R28" s="2"/>
      <c r="S28" s="2"/>
      <c r="T28" s="2"/>
      <c r="U28" s="292"/>
    </row>
    <row r="29" spans="1:21" ht="15" customHeight="1">
      <c r="A29" s="103"/>
      <c r="B29" s="104" t="s">
        <v>39</v>
      </c>
      <c r="C29" s="271"/>
      <c r="D29" s="94"/>
      <c r="E29" s="111">
        <v>18</v>
      </c>
      <c r="F29" s="222"/>
      <c r="G29" s="223"/>
      <c r="H29" s="222"/>
      <c r="I29" s="250" t="str">
        <f aca="true" t="shared" si="2" ref="I29:I42">IF(OR($F29=0,$H29=0)," ",IF($R$10=1,(2*$C$19*$H29)/(((12/$F29)+1)*2000),IF(OR($R$10=2,$R$10=3),(2*$C$19*$H29)/(((12/$F29)+0.1)*2000),IF(OR($R$10=4,$R$10=5),"n/a",IF($R$10=6," ")))))</f>
        <v> </v>
      </c>
      <c r="J29" s="117"/>
      <c r="K29" s="118">
        <v>49</v>
      </c>
      <c r="L29" s="222"/>
      <c r="M29" s="226"/>
      <c r="N29" s="222"/>
      <c r="O29" s="251" t="str">
        <f t="shared" si="1"/>
        <v> </v>
      </c>
      <c r="P29" s="5"/>
      <c r="Q29" s="2"/>
      <c r="R29" s="2"/>
      <c r="S29" s="2"/>
      <c r="T29" s="2"/>
      <c r="U29" s="292"/>
    </row>
    <row r="30" spans="1:21" ht="15" customHeight="1">
      <c r="A30" s="103"/>
      <c r="B30" s="104" t="s">
        <v>40</v>
      </c>
      <c r="C30" s="271"/>
      <c r="D30" s="115"/>
      <c r="E30" s="111">
        <v>17</v>
      </c>
      <c r="F30" s="222"/>
      <c r="G30" s="223"/>
      <c r="H30" s="222"/>
      <c r="I30" s="250" t="str">
        <f t="shared" si="2"/>
        <v> </v>
      </c>
      <c r="J30" s="117"/>
      <c r="K30" s="118">
        <v>48</v>
      </c>
      <c r="L30" s="222"/>
      <c r="M30" s="226"/>
      <c r="N30" s="222"/>
      <c r="O30" s="251" t="str">
        <f aca="true" t="shared" si="3" ref="O30:O42">IF(OR($L30=0,$N30=0)," ",IF($R$10=1,(2*$C$19*$N30)/(((12/$L30)+1)*2000),IF(OR($R$10=2,$R$10=3),(2*$C$19*$N30)/(((12/$L30)+0.1)*2000),IF(OR($R$10=4,$R$10=5),"n/a",IF($R$10=6," ")))))</f>
        <v> </v>
      </c>
      <c r="P30" s="5"/>
      <c r="Q30" s="2"/>
      <c r="R30" s="2"/>
      <c r="S30" s="2"/>
      <c r="T30" s="2"/>
      <c r="U30" s="292"/>
    </row>
    <row r="31" spans="1:21" ht="15" customHeight="1">
      <c r="A31" s="103"/>
      <c r="B31" s="104" t="s">
        <v>41</v>
      </c>
      <c r="C31" s="271"/>
      <c r="D31" s="95"/>
      <c r="E31" s="111">
        <v>16</v>
      </c>
      <c r="F31" s="222"/>
      <c r="G31" s="223"/>
      <c r="H31" s="222"/>
      <c r="I31" s="250" t="str">
        <f t="shared" si="2"/>
        <v> </v>
      </c>
      <c r="J31" s="117"/>
      <c r="K31" s="118">
        <v>47</v>
      </c>
      <c r="L31" s="222"/>
      <c r="M31" s="226"/>
      <c r="N31" s="222"/>
      <c r="O31" s="251" t="str">
        <f t="shared" si="3"/>
        <v> </v>
      </c>
      <c r="P31" s="5"/>
      <c r="Q31" s="2"/>
      <c r="R31" s="2"/>
      <c r="S31" s="2"/>
      <c r="T31" s="2"/>
      <c r="U31" s="292"/>
    </row>
    <row r="32" spans="1:21" ht="15" customHeight="1">
      <c r="A32" s="103"/>
      <c r="B32" s="104" t="s">
        <v>42</v>
      </c>
      <c r="C32" s="272" t="str">
        <f>IF($R$17=4," ",IF($R$17=1,$C$30-$C$33,IF($R$17=2,$C$30-($C$33/1.03078),IF($R$17=3,$C$30-($C$33/1.05409)))))</f>
        <v> </v>
      </c>
      <c r="D32" s="95"/>
      <c r="E32" s="111">
        <v>15</v>
      </c>
      <c r="F32" s="222"/>
      <c r="G32" s="223"/>
      <c r="H32" s="222"/>
      <c r="I32" s="250" t="str">
        <f t="shared" si="2"/>
        <v> </v>
      </c>
      <c r="J32" s="117"/>
      <c r="K32" s="118">
        <v>46</v>
      </c>
      <c r="L32" s="222"/>
      <c r="M32" s="226"/>
      <c r="N32" s="222"/>
      <c r="O32" s="251" t="str">
        <f t="shared" si="3"/>
        <v> </v>
      </c>
      <c r="P32" s="5"/>
      <c r="Q32" s="2"/>
      <c r="R32" s="2"/>
      <c r="S32" s="2"/>
      <c r="T32" s="2"/>
      <c r="U32" s="292"/>
    </row>
    <row r="33" spans="1:21" ht="15" customHeight="1">
      <c r="A33" s="103"/>
      <c r="B33" s="104" t="s">
        <v>43</v>
      </c>
      <c r="C33" s="273">
        <f>$C$28+$C$29-$C$31</f>
        <v>0</v>
      </c>
      <c r="D33" s="95"/>
      <c r="E33" s="111">
        <v>14</v>
      </c>
      <c r="F33" s="222"/>
      <c r="G33" s="223"/>
      <c r="H33" s="222"/>
      <c r="I33" s="250" t="str">
        <f t="shared" si="2"/>
        <v> </v>
      </c>
      <c r="J33" s="117"/>
      <c r="K33" s="118">
        <v>45</v>
      </c>
      <c r="L33" s="222"/>
      <c r="M33" s="226"/>
      <c r="N33" s="222"/>
      <c r="O33" s="251" t="str">
        <f t="shared" si="3"/>
        <v> </v>
      </c>
      <c r="P33" s="5"/>
      <c r="Q33" s="2"/>
      <c r="R33" s="2"/>
      <c r="S33" s="2"/>
      <c r="T33" s="2"/>
      <c r="U33" s="292"/>
    </row>
    <row r="34" spans="1:21" ht="15" customHeight="1">
      <c r="A34" s="103"/>
      <c r="B34" s="104" t="s">
        <v>44</v>
      </c>
      <c r="C34" s="271"/>
      <c r="D34" s="115"/>
      <c r="E34" s="111">
        <v>13</v>
      </c>
      <c r="F34" s="222"/>
      <c r="G34" s="223"/>
      <c r="H34" s="222"/>
      <c r="I34" s="250" t="str">
        <f t="shared" si="2"/>
        <v> </v>
      </c>
      <c r="J34" s="117"/>
      <c r="K34" s="118">
        <v>44</v>
      </c>
      <c r="L34" s="222"/>
      <c r="M34" s="226"/>
      <c r="N34" s="222"/>
      <c r="O34" s="251" t="str">
        <f t="shared" si="3"/>
        <v> </v>
      </c>
      <c r="P34" s="5"/>
      <c r="Q34" s="2"/>
      <c r="R34" s="2"/>
      <c r="S34" s="2"/>
      <c r="T34" s="2"/>
      <c r="U34" s="292"/>
    </row>
    <row r="35" spans="1:21" ht="15" customHeight="1">
      <c r="A35" s="93"/>
      <c r="B35" s="104" t="s">
        <v>45</v>
      </c>
      <c r="C35" s="274"/>
      <c r="D35" s="116"/>
      <c r="E35" s="111">
        <v>12</v>
      </c>
      <c r="F35" s="222"/>
      <c r="G35" s="223"/>
      <c r="H35" s="222"/>
      <c r="I35" s="250" t="str">
        <f t="shared" si="2"/>
        <v> </v>
      </c>
      <c r="J35" s="117"/>
      <c r="K35" s="118">
        <v>43</v>
      </c>
      <c r="L35" s="222"/>
      <c r="M35" s="226"/>
      <c r="N35" s="222"/>
      <c r="O35" s="251" t="str">
        <f t="shared" si="3"/>
        <v> </v>
      </c>
      <c r="P35" s="5"/>
      <c r="Q35" s="2"/>
      <c r="R35" s="2"/>
      <c r="S35" s="2"/>
      <c r="T35" s="2"/>
      <c r="U35" s="292"/>
    </row>
    <row r="36" spans="1:21" ht="15" customHeight="1">
      <c r="A36" s="93"/>
      <c r="B36" s="104" t="s">
        <v>46</v>
      </c>
      <c r="C36" s="266"/>
      <c r="D36" s="116"/>
      <c r="E36" s="111">
        <v>11</v>
      </c>
      <c r="F36" s="222"/>
      <c r="G36" s="223"/>
      <c r="H36" s="222"/>
      <c r="I36" s="250" t="str">
        <f t="shared" si="2"/>
        <v> </v>
      </c>
      <c r="J36" s="117"/>
      <c r="K36" s="118">
        <v>42</v>
      </c>
      <c r="L36" s="222"/>
      <c r="M36" s="226"/>
      <c r="N36" s="222"/>
      <c r="O36" s="251" t="str">
        <f t="shared" si="3"/>
        <v> </v>
      </c>
      <c r="P36" s="5"/>
      <c r="Q36" s="2"/>
      <c r="R36" s="2"/>
      <c r="S36" s="2"/>
      <c r="T36" s="2"/>
      <c r="U36" s="292"/>
    </row>
    <row r="37" spans="1:21" ht="15" customHeight="1">
      <c r="A37" s="39"/>
      <c r="B37" s="39"/>
      <c r="C37" s="39"/>
      <c r="D37" s="115"/>
      <c r="E37" s="111">
        <v>10</v>
      </c>
      <c r="F37" s="222"/>
      <c r="G37" s="223"/>
      <c r="H37" s="222"/>
      <c r="I37" s="250" t="str">
        <f t="shared" si="2"/>
        <v> </v>
      </c>
      <c r="J37" s="117"/>
      <c r="K37" s="118">
        <v>41</v>
      </c>
      <c r="L37" s="222"/>
      <c r="M37" s="226"/>
      <c r="N37" s="222"/>
      <c r="O37" s="251" t="str">
        <f t="shared" si="3"/>
        <v> </v>
      </c>
      <c r="P37" s="5"/>
      <c r="Q37" s="2"/>
      <c r="R37" s="2"/>
      <c r="S37" s="2"/>
      <c r="T37" s="2"/>
      <c r="U37" s="292"/>
    </row>
    <row r="38" spans="1:21" ht="15" customHeight="1">
      <c r="A38" s="39"/>
      <c r="B38" s="39"/>
      <c r="C38" s="39"/>
      <c r="D38" s="115"/>
      <c r="E38" s="111">
        <v>9</v>
      </c>
      <c r="F38" s="222"/>
      <c r="G38" s="223"/>
      <c r="H38" s="222"/>
      <c r="I38" s="250" t="str">
        <f t="shared" si="2"/>
        <v> </v>
      </c>
      <c r="J38" s="117"/>
      <c r="K38" s="118">
        <v>40</v>
      </c>
      <c r="L38" s="222"/>
      <c r="M38" s="226"/>
      <c r="N38" s="222"/>
      <c r="O38" s="251" t="str">
        <f t="shared" si="3"/>
        <v> </v>
      </c>
      <c r="P38" s="5"/>
      <c r="Q38" s="2"/>
      <c r="R38" s="2"/>
      <c r="S38" s="2"/>
      <c r="T38" s="2"/>
      <c r="U38" s="292"/>
    </row>
    <row r="39" spans="4:21" ht="15" customHeight="1">
      <c r="D39" s="115"/>
      <c r="E39" s="111">
        <v>8</v>
      </c>
      <c r="F39" s="222"/>
      <c r="G39" s="223"/>
      <c r="H39" s="222"/>
      <c r="I39" s="250" t="str">
        <f t="shared" si="2"/>
        <v> </v>
      </c>
      <c r="J39" s="117"/>
      <c r="K39" s="118">
        <v>39</v>
      </c>
      <c r="L39" s="222"/>
      <c r="M39" s="226"/>
      <c r="N39" s="222"/>
      <c r="O39" s="251" t="str">
        <f t="shared" si="3"/>
        <v> </v>
      </c>
      <c r="P39" s="5"/>
      <c r="Q39" s="2"/>
      <c r="R39" s="2"/>
      <c r="S39" s="2"/>
      <c r="T39" s="2"/>
      <c r="U39" s="292"/>
    </row>
    <row r="40" spans="4:21" ht="15" customHeight="1">
      <c r="D40" s="115"/>
      <c r="E40" s="111">
        <v>7</v>
      </c>
      <c r="F40" s="222"/>
      <c r="G40" s="223"/>
      <c r="H40" s="222"/>
      <c r="I40" s="250" t="str">
        <f t="shared" si="2"/>
        <v> </v>
      </c>
      <c r="J40" s="117"/>
      <c r="K40" s="118">
        <v>38</v>
      </c>
      <c r="L40" s="222"/>
      <c r="M40" s="226"/>
      <c r="N40" s="222"/>
      <c r="O40" s="251" t="str">
        <f t="shared" si="3"/>
        <v> </v>
      </c>
      <c r="P40" s="5"/>
      <c r="Q40" s="2"/>
      <c r="R40" s="2"/>
      <c r="S40" s="2"/>
      <c r="T40" s="2"/>
      <c r="U40" s="292"/>
    </row>
    <row r="41" spans="1:21" ht="15" customHeight="1">
      <c r="A41" s="28"/>
      <c r="B41" s="108"/>
      <c r="C41" s="66"/>
      <c r="D41" s="115"/>
      <c r="E41" s="111">
        <v>6</v>
      </c>
      <c r="F41" s="222"/>
      <c r="G41" s="223"/>
      <c r="H41" s="222"/>
      <c r="I41" s="250" t="str">
        <f t="shared" si="2"/>
        <v> </v>
      </c>
      <c r="J41" s="95"/>
      <c r="K41" s="118">
        <v>37</v>
      </c>
      <c r="L41" s="222"/>
      <c r="M41" s="226"/>
      <c r="N41" s="222"/>
      <c r="O41" s="251" t="str">
        <f t="shared" si="3"/>
        <v> </v>
      </c>
      <c r="P41" s="5"/>
      <c r="Q41" s="2"/>
      <c r="R41" s="2"/>
      <c r="S41" s="2"/>
      <c r="T41" s="2"/>
      <c r="U41" s="292"/>
    </row>
    <row r="42" spans="1:21" ht="15" customHeight="1">
      <c r="A42" s="121" t="s">
        <v>47</v>
      </c>
      <c r="B42" s="122"/>
      <c r="C42" s="121" t="s">
        <v>48</v>
      </c>
      <c r="D42" s="115"/>
      <c r="E42" s="111">
        <v>5</v>
      </c>
      <c r="F42" s="222"/>
      <c r="G42" s="223"/>
      <c r="H42" s="222"/>
      <c r="I42" s="250" t="str">
        <f t="shared" si="2"/>
        <v> </v>
      </c>
      <c r="J42" s="115"/>
      <c r="K42" s="118">
        <v>36</v>
      </c>
      <c r="L42" s="222"/>
      <c r="M42" s="226"/>
      <c r="N42" s="222"/>
      <c r="O42" s="251" t="str">
        <f t="shared" si="3"/>
        <v> </v>
      </c>
      <c r="P42" s="5"/>
      <c r="Q42" s="2"/>
      <c r="R42" s="2"/>
      <c r="S42" s="2"/>
      <c r="T42" s="2"/>
      <c r="U42" s="292"/>
    </row>
    <row r="43" spans="1:21" ht="19.5" customHeight="1">
      <c r="A43" s="93"/>
      <c r="B43" s="115"/>
      <c r="C43" s="39"/>
      <c r="D43" s="115"/>
      <c r="E43" s="109"/>
      <c r="F43" s="221" t="s">
        <v>49</v>
      </c>
      <c r="G43" s="95"/>
      <c r="H43" s="115"/>
      <c r="I43" s="115"/>
      <c r="J43" s="115"/>
      <c r="K43" s="123"/>
      <c r="L43" s="124"/>
      <c r="M43" s="124"/>
      <c r="N43" s="124"/>
      <c r="O43" s="117" t="str">
        <f>IF(N43=0,"  ",(2*$C$23*N43)/(((12/L43)+0.1)*2000))</f>
        <v>  </v>
      </c>
      <c r="P43" s="5"/>
      <c r="Q43" s="2"/>
      <c r="R43" s="2"/>
      <c r="S43" s="2"/>
      <c r="T43" s="2"/>
      <c r="U43" s="292"/>
    </row>
    <row r="44" spans="1:21" ht="19.5" customHeight="1">
      <c r="A44" s="93"/>
      <c r="B44" s="115"/>
      <c r="C44" s="39"/>
      <c r="D44" s="115"/>
      <c r="E44" s="109"/>
      <c r="F44" s="221"/>
      <c r="G44" s="95"/>
      <c r="H44" s="115"/>
      <c r="I44" s="115"/>
      <c r="J44" s="115"/>
      <c r="K44" s="123"/>
      <c r="L44" s="124"/>
      <c r="M44" s="124"/>
      <c r="N44" s="124"/>
      <c r="O44" s="117"/>
      <c r="P44" s="5"/>
      <c r="Q44" s="2"/>
      <c r="R44" s="2"/>
      <c r="S44" s="2"/>
      <c r="T44" s="2"/>
      <c r="U44" s="292"/>
    </row>
    <row r="45" spans="1:21" ht="19.5" customHeight="1">
      <c r="A45" s="93"/>
      <c r="B45" s="115"/>
      <c r="C45" s="115"/>
      <c r="D45" s="115"/>
      <c r="E45" s="113"/>
      <c r="F45" s="115"/>
      <c r="G45" s="95"/>
      <c r="H45" s="115"/>
      <c r="I45" s="115"/>
      <c r="J45" s="115"/>
      <c r="K45" s="115"/>
      <c r="L45" s="115"/>
      <c r="M45" s="115"/>
      <c r="N45" s="115"/>
      <c r="O45" s="115"/>
      <c r="P45" s="5"/>
      <c r="Q45" s="2"/>
      <c r="R45" s="2"/>
      <c r="S45" s="2"/>
      <c r="T45" s="2"/>
      <c r="U45" s="292"/>
    </row>
    <row r="46" spans="1:21" ht="19.5" customHeight="1">
      <c r="A46" s="41"/>
      <c r="B46" s="41"/>
      <c r="C46" s="125" t="s">
        <v>50</v>
      </c>
      <c r="D46" s="27"/>
      <c r="E46" s="126" t="s">
        <v>51</v>
      </c>
      <c r="F46" s="27"/>
      <c r="G46" s="127"/>
      <c r="H46" s="128" t="s">
        <v>52</v>
      </c>
      <c r="I46" s="41"/>
      <c r="J46" s="41"/>
      <c r="K46" s="125"/>
      <c r="L46" s="10" t="str">
        <f>IF(AND($D$46&gt;0,$R$10=1),(2*$C$19*$F$46/($D$46/10+1)/2000),IF(AND($D$46&gt;0,OR($R$10=2,$R$10=3)),2*$C$19*$F$46/($D$46/10+0.1)/2000,IF(AND($D$46&gt;0,OR($R$10=4,$R$10=5)),"n/a"," ")))</f>
        <v> </v>
      </c>
      <c r="M46" s="129"/>
      <c r="N46" s="129"/>
      <c r="O46" s="41" t="s">
        <v>53</v>
      </c>
      <c r="P46" s="5"/>
      <c r="Q46" s="2"/>
      <c r="R46" s="2"/>
      <c r="S46" s="2"/>
      <c r="T46" s="2"/>
      <c r="U46" s="292"/>
    </row>
    <row r="47" spans="1:21" ht="6" customHeight="1" thickBot="1">
      <c r="A47" s="29"/>
      <c r="B47" s="6"/>
      <c r="C47" s="6"/>
      <c r="D47" s="6"/>
      <c r="E47" s="7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  <c r="Q47" s="2"/>
      <c r="R47" s="2"/>
      <c r="S47" s="2"/>
      <c r="T47" s="2"/>
      <c r="U47" s="292"/>
    </row>
    <row r="48" spans="1:21" ht="13.5" thickTop="1">
      <c r="A48" s="2"/>
      <c r="B48" s="2"/>
      <c r="C48" s="2"/>
      <c r="D48" s="2"/>
      <c r="E48" s="4"/>
      <c r="F48" s="2"/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92"/>
    </row>
    <row r="49" spans="1:21" ht="12.75">
      <c r="A49" s="292"/>
      <c r="B49" s="292"/>
      <c r="C49" s="292"/>
      <c r="D49" s="292"/>
      <c r="E49" s="294"/>
      <c r="F49" s="292"/>
      <c r="G49" s="295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</row>
    <row r="50" spans="1:21" ht="12.75">
      <c r="A50" s="292"/>
      <c r="B50" s="292"/>
      <c r="C50" s="292"/>
      <c r="D50" s="292"/>
      <c r="E50" s="294"/>
      <c r="F50" s="292"/>
      <c r="G50" s="295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</row>
    <row r="51" spans="1:21" ht="12.75">
      <c r="A51" s="292"/>
      <c r="B51" s="292"/>
      <c r="C51" s="292"/>
      <c r="D51" s="292"/>
      <c r="E51" s="294"/>
      <c r="F51" s="292"/>
      <c r="G51" s="295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</row>
    <row r="52" spans="1:21" ht="12.75">
      <c r="A52" s="292"/>
      <c r="B52" s="292"/>
      <c r="C52" s="292"/>
      <c r="D52" s="292"/>
      <c r="E52" s="294"/>
      <c r="F52" s="292"/>
      <c r="G52" s="295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</row>
    <row r="53" spans="1:21" ht="12.75">
      <c r="A53" s="292"/>
      <c r="B53" s="292"/>
      <c r="C53" s="292"/>
      <c r="D53" s="292"/>
      <c r="E53" s="294"/>
      <c r="F53" s="292"/>
      <c r="G53" s="295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</row>
    <row r="54" spans="1:21" ht="12.75">
      <c r="A54" s="292"/>
      <c r="B54" s="292"/>
      <c r="C54" s="292"/>
      <c r="D54" s="292"/>
      <c r="E54" s="294"/>
      <c r="F54" s="292"/>
      <c r="G54" s="295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</row>
    <row r="55" spans="1:21" ht="12.75">
      <c r="A55" s="292"/>
      <c r="B55" s="292"/>
      <c r="C55" s="292"/>
      <c r="D55" s="292"/>
      <c r="E55" s="294"/>
      <c r="F55" s="292"/>
      <c r="G55" s="295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</row>
  </sheetData>
  <sheetProtection password="CC24" sheet="1" objects="1" scenarios="1"/>
  <printOptions horizontalCentered="1"/>
  <pageMargins left="0" right="0" top="0.5" bottom="0" header="0" footer="0"/>
  <pageSetup blackAndWhite="1" horizontalDpi="300" verticalDpi="300" orientation="portrait" scale="99" r:id="rId4"/>
  <headerFooter alignWithMargins="0">
    <oddFooter xml:space="preserve">&amp;C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6"/>
  <sheetViews>
    <sheetView showGridLines="0" showRowColHeaders="0" showZeros="0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0.5625" style="0" customWidth="1"/>
    <col min="4" max="4" width="4.7109375" style="0" customWidth="1"/>
    <col min="5" max="5" width="6.8515625" style="0" customWidth="1"/>
    <col min="6" max="6" width="8.7109375" style="0" customWidth="1"/>
    <col min="7" max="7" width="4.421875" style="0" customWidth="1"/>
    <col min="8" max="8" width="4.7109375" style="0" customWidth="1"/>
    <col min="9" max="9" width="0.5625" style="0" customWidth="1"/>
    <col min="10" max="10" width="4.7109375" style="0" customWidth="1"/>
    <col min="11" max="11" width="6.8515625" style="0" customWidth="1"/>
    <col min="12" max="12" width="8.7109375" style="0" customWidth="1"/>
    <col min="13" max="13" width="4.57421875" style="0" customWidth="1"/>
    <col min="14" max="14" width="4.7109375" style="0" customWidth="1"/>
    <col min="15" max="15" width="0.5625" style="0" customWidth="1"/>
    <col min="16" max="16" width="4.7109375" style="0" customWidth="1"/>
    <col min="17" max="17" width="6.8515625" style="0" customWidth="1"/>
    <col min="18" max="18" width="1.28515625" style="0" customWidth="1"/>
    <col min="19" max="20" width="0" style="0" hidden="1" customWidth="1"/>
    <col min="21" max="21" width="14.421875" style="0" hidden="1" customWidth="1"/>
    <col min="22" max="22" width="5.28125" style="0" customWidth="1"/>
    <col min="23" max="23" width="15.28125" style="0" customWidth="1"/>
  </cols>
  <sheetData>
    <row r="1" spans="1:23" ht="1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289"/>
    </row>
    <row r="2" spans="1:23" ht="15" customHeight="1" thickBot="1">
      <c r="A2" s="20"/>
      <c r="B2" s="19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  <c r="S2" s="1"/>
      <c r="T2" s="1"/>
      <c r="U2" s="1"/>
      <c r="V2" s="1"/>
      <c r="W2" s="290"/>
    </row>
    <row r="3" spans="1:23" ht="9.75" customHeight="1" thickTop="1">
      <c r="A3" s="67" t="s">
        <v>0</v>
      </c>
      <c r="B3" s="68"/>
      <c r="C3" s="69"/>
      <c r="D3" s="68"/>
      <c r="E3" s="68"/>
      <c r="F3" s="68"/>
      <c r="G3" s="68"/>
      <c r="H3" s="68"/>
      <c r="I3" s="69"/>
      <c r="J3" s="68"/>
      <c r="K3" s="68"/>
      <c r="L3" s="68"/>
      <c r="M3" s="68"/>
      <c r="N3" s="68"/>
      <c r="O3" s="68"/>
      <c r="P3" s="68"/>
      <c r="Q3" s="68"/>
      <c r="R3" s="25"/>
      <c r="S3" s="22"/>
      <c r="T3" s="22"/>
      <c r="U3" s="22"/>
      <c r="V3" s="22"/>
      <c r="W3" s="290"/>
    </row>
    <row r="4" spans="1:23" ht="9.75" customHeight="1">
      <c r="A4" s="70" t="s">
        <v>1</v>
      </c>
      <c r="B4" s="68"/>
      <c r="C4" s="69"/>
      <c r="D4" s="68"/>
      <c r="E4" s="68"/>
      <c r="F4" s="68"/>
      <c r="G4" s="68"/>
      <c r="H4" s="68"/>
      <c r="I4" s="69"/>
      <c r="J4" s="68"/>
      <c r="K4" s="68"/>
      <c r="L4" s="68"/>
      <c r="M4" s="68"/>
      <c r="N4" s="68"/>
      <c r="O4" s="68"/>
      <c r="P4" s="68"/>
      <c r="Q4" s="68"/>
      <c r="R4" s="25"/>
      <c r="S4" s="22"/>
      <c r="T4" s="22"/>
      <c r="U4" s="22"/>
      <c r="V4" s="22"/>
      <c r="W4" s="290"/>
    </row>
    <row r="5" spans="1:23" ht="15" customHeight="1">
      <c r="A5" s="70" t="s">
        <v>2</v>
      </c>
      <c r="B5" s="68"/>
      <c r="C5" s="69"/>
      <c r="D5" s="68"/>
      <c r="E5" s="68"/>
      <c r="F5" s="68"/>
      <c r="G5" s="68"/>
      <c r="H5" s="68"/>
      <c r="I5" s="69"/>
      <c r="J5" s="68"/>
      <c r="K5" s="68"/>
      <c r="L5" s="68"/>
      <c r="M5" s="68"/>
      <c r="N5" s="68"/>
      <c r="O5" s="68"/>
      <c r="P5" s="68"/>
      <c r="Q5" s="68"/>
      <c r="R5" s="25"/>
      <c r="S5" s="22"/>
      <c r="T5" s="22"/>
      <c r="U5" s="22"/>
      <c r="V5" s="22"/>
      <c r="W5" s="291"/>
    </row>
    <row r="6" spans="1:23" ht="15" customHeight="1" thickBot="1">
      <c r="A6" s="71" t="s">
        <v>54</v>
      </c>
      <c r="B6" s="75"/>
      <c r="C6" s="76"/>
      <c r="D6" s="77"/>
      <c r="E6" s="77"/>
      <c r="F6" s="77"/>
      <c r="G6" s="74"/>
      <c r="H6" s="75"/>
      <c r="I6" s="76"/>
      <c r="J6" s="77"/>
      <c r="K6" s="77"/>
      <c r="L6" s="77"/>
      <c r="M6" s="73"/>
      <c r="N6" s="78"/>
      <c r="O6" s="78"/>
      <c r="P6" s="78"/>
      <c r="Q6" s="79"/>
      <c r="R6" s="23"/>
      <c r="S6" s="24"/>
      <c r="T6" s="24"/>
      <c r="U6" s="24"/>
      <c r="V6" s="24"/>
      <c r="W6" s="292"/>
    </row>
    <row r="7" spans="1:23" ht="15" customHeight="1" thickTop="1">
      <c r="A7" s="247" t="s">
        <v>4</v>
      </c>
      <c r="B7" s="82"/>
      <c r="C7" s="81"/>
      <c r="D7" s="83"/>
      <c r="E7" s="83"/>
      <c r="F7" s="256">
        <f>'Test Pile'!C6</f>
        <v>0</v>
      </c>
      <c r="G7" s="232"/>
      <c r="H7" s="82"/>
      <c r="I7" s="81"/>
      <c r="J7" s="83"/>
      <c r="K7" s="83"/>
      <c r="L7" s="83"/>
      <c r="M7" s="80"/>
      <c r="N7" s="80"/>
      <c r="O7" s="80"/>
      <c r="P7" s="80"/>
      <c r="Q7" s="84"/>
      <c r="R7" s="5"/>
      <c r="S7" s="2"/>
      <c r="T7" s="2"/>
      <c r="U7" s="2"/>
      <c r="V7" s="2"/>
      <c r="W7" s="292"/>
    </row>
    <row r="8" spans="1:23" ht="15.75">
      <c r="A8" s="248" t="s">
        <v>55</v>
      </c>
      <c r="B8" s="120"/>
      <c r="C8" s="130"/>
      <c r="D8" s="131"/>
      <c r="E8" s="132"/>
      <c r="F8" s="257">
        <f>'Test Pile'!C7</f>
        <v>0</v>
      </c>
      <c r="H8" s="120"/>
      <c r="I8" s="130"/>
      <c r="J8" s="131"/>
      <c r="K8" s="132"/>
      <c r="L8" s="132"/>
      <c r="M8" s="85"/>
      <c r="Q8" s="245" t="s">
        <v>56</v>
      </c>
      <c r="R8" s="5"/>
      <c r="S8" s="2"/>
      <c r="T8" s="2"/>
      <c r="U8" s="2"/>
      <c r="V8" s="2"/>
      <c r="W8" s="292"/>
    </row>
    <row r="9" spans="1:23" ht="3.75" customHeight="1" thickBot="1">
      <c r="A9" s="89"/>
      <c r="B9" s="90"/>
      <c r="C9" s="89"/>
      <c r="D9" s="91"/>
      <c r="E9" s="92"/>
      <c r="F9" s="92"/>
      <c r="G9" s="89"/>
      <c r="H9" s="90"/>
      <c r="I9" s="89"/>
      <c r="J9" s="91"/>
      <c r="K9" s="92"/>
      <c r="L9" s="92"/>
      <c r="M9" s="88"/>
      <c r="N9" s="92"/>
      <c r="O9" s="91"/>
      <c r="P9" s="92"/>
      <c r="Q9" s="159"/>
      <c r="R9" s="5"/>
      <c r="S9" s="2"/>
      <c r="T9" s="2"/>
      <c r="U9" s="2"/>
      <c r="V9" s="2"/>
      <c r="W9" s="292"/>
    </row>
    <row r="10" spans="1:23" ht="113.25" thickTop="1">
      <c r="A10" s="96" t="s">
        <v>7</v>
      </c>
      <c r="B10" s="97" t="s">
        <v>8</v>
      </c>
      <c r="C10" s="98"/>
      <c r="D10" s="97" t="s">
        <v>9</v>
      </c>
      <c r="E10" s="97" t="s">
        <v>10</v>
      </c>
      <c r="F10" s="96"/>
      <c r="G10" s="96" t="s">
        <v>7</v>
      </c>
      <c r="H10" s="97" t="s">
        <v>8</v>
      </c>
      <c r="I10" s="98"/>
      <c r="J10" s="97" t="s">
        <v>9</v>
      </c>
      <c r="K10" s="97" t="s">
        <v>10</v>
      </c>
      <c r="L10" s="99"/>
      <c r="M10" s="100" t="s">
        <v>7</v>
      </c>
      <c r="N10" s="97" t="s">
        <v>8</v>
      </c>
      <c r="O10" s="101"/>
      <c r="P10" s="102" t="s">
        <v>9</v>
      </c>
      <c r="Q10" s="97" t="s">
        <v>11</v>
      </c>
      <c r="R10" s="5"/>
      <c r="S10" s="2"/>
      <c r="T10" s="2"/>
      <c r="U10" s="2"/>
      <c r="V10" s="2"/>
      <c r="W10" s="292"/>
    </row>
    <row r="11" spans="1:23" ht="6" customHeight="1">
      <c r="A11" s="99"/>
      <c r="B11" s="105"/>
      <c r="C11" s="98"/>
      <c r="D11" s="101"/>
      <c r="E11" s="101"/>
      <c r="F11" s="99"/>
      <c r="G11" s="99"/>
      <c r="H11" s="105"/>
      <c r="I11" s="98"/>
      <c r="J11" s="101"/>
      <c r="K11" s="101"/>
      <c r="L11" s="99"/>
      <c r="M11" s="106"/>
      <c r="N11" s="107"/>
      <c r="O11" s="101"/>
      <c r="P11" s="101"/>
      <c r="Q11" s="101"/>
      <c r="R11" s="5"/>
      <c r="S11" s="2"/>
      <c r="T11" s="31">
        <v>6</v>
      </c>
      <c r="U11" s="2"/>
      <c r="V11" s="2"/>
      <c r="W11" s="293"/>
    </row>
    <row r="12" spans="1:23" ht="4.5" customHeight="1">
      <c r="A12" s="109"/>
      <c r="B12" s="110"/>
      <c r="C12" s="95"/>
      <c r="D12" s="110"/>
      <c r="E12" s="110"/>
      <c r="F12" s="95"/>
      <c r="G12" s="109"/>
      <c r="H12" s="110"/>
      <c r="I12" s="95"/>
      <c r="J12" s="110"/>
      <c r="K12" s="110"/>
      <c r="L12" s="95"/>
      <c r="M12" s="45"/>
      <c r="N12" s="94"/>
      <c r="O12" s="110"/>
      <c r="P12" s="110"/>
      <c r="Q12" s="110"/>
      <c r="R12" s="5"/>
      <c r="S12" s="2"/>
      <c r="T12" s="30" t="s">
        <v>14</v>
      </c>
      <c r="U12" s="26"/>
      <c r="V12" s="26"/>
      <c r="W12" s="292"/>
    </row>
    <row r="13" spans="1:23" ht="15" customHeight="1">
      <c r="A13" s="252">
        <v>101</v>
      </c>
      <c r="B13" s="222"/>
      <c r="C13" s="223"/>
      <c r="D13" s="222"/>
      <c r="E13" s="255" t="str">
        <f>IF(OR($B13=0,$D13=0)," ",IF('Test Pile'!$R$10=1,(2*'Test Pile'!$C$19*$D13)/(((12/$B13)+1)*2000),IF(OR('Test Pile'!$R$10=2,'Test Pile'!$R$10=3),(2*'Test Pile'!$C$19*$D13)/(((12/$B13)+0.1)*2000),IF(OR('Test Pile'!$R$10=4,'Test Pile'!$R$10=5),"n/a",IF('Test Pile'!$R$10=6," ")))))</f>
        <v> </v>
      </c>
      <c r="F13" s="254"/>
      <c r="G13" s="111">
        <v>136</v>
      </c>
      <c r="H13" s="222"/>
      <c r="I13" s="223"/>
      <c r="J13" s="222"/>
      <c r="K13" s="255" t="str">
        <f>IF(OR($H13=0,$J13=0)," ",IF('Test Pile'!$R$10=1,(2*'Test Pile'!$C$19*$J13)/(((12/$H13)+1)*2000),IF(OR('Test Pile'!$R$10=2,'Test Pile'!$R$10=3),(2*'Test Pile'!$C$19*$J13)/(((12/$H13)+0.1)*2000),IF(OR('Test Pile'!$R$10=4,'Test Pile'!$R$10=5),"n/a",IF('Test Pile'!$R$10=6," ")))))</f>
        <v> </v>
      </c>
      <c r="L13" s="95"/>
      <c r="M13" s="253">
        <v>171</v>
      </c>
      <c r="N13" s="258"/>
      <c r="O13" s="224"/>
      <c r="P13" s="246"/>
      <c r="Q13" s="255" t="str">
        <f>IF(OR($N13=0,$P13=0)," ",IF('Test Pile'!$R$10=1,(2*'Test Pile'!$C$19*$P13)/(((12/$N13)+1)*2000),IF(OR('Test Pile'!$R$10=2,'Test Pile'!$R$10=3),(2*'Test Pile'!$C$19*$P13)/(((12/$N13)+0.1)*2000),IF(OR('Test Pile'!$R$10=4,'Test Pile'!$R$10=5),"n/a",IF('Test Pile'!$R$10=6," ")))))</f>
        <v> </v>
      </c>
      <c r="R13" s="5"/>
      <c r="S13" s="2"/>
      <c r="T13" s="2" t="s">
        <v>16</v>
      </c>
      <c r="U13" s="2"/>
      <c r="V13" s="2"/>
      <c r="W13" s="292"/>
    </row>
    <row r="14" spans="1:23" ht="15" customHeight="1">
      <c r="A14" s="252">
        <v>100</v>
      </c>
      <c r="B14" s="222"/>
      <c r="C14" s="223"/>
      <c r="D14" s="222"/>
      <c r="E14" s="255" t="str">
        <f>IF(OR($B14=0,$D14=0)," ",IF('Test Pile'!$R$10=1,(2*'Test Pile'!$C$19*$D14)/(((12/$B14)+1)*2000),IF(OR('Test Pile'!$R$10=2,'Test Pile'!$R$10=3),(2*'Test Pile'!$C$19*$D14)/(((12/$B14)+0.1)*2000),IF(OR('Test Pile'!$R$10=4,'Test Pile'!$R$10=5),"n/a",IF('Test Pile'!$R$10=6," ")))))</f>
        <v> </v>
      </c>
      <c r="F14" s="254"/>
      <c r="G14" s="111">
        <v>135</v>
      </c>
      <c r="H14" s="222"/>
      <c r="I14" s="223"/>
      <c r="J14" s="222"/>
      <c r="K14" s="255" t="str">
        <f>IF(OR($H14=0,$J14=0)," ",IF('Test Pile'!$R$10=1,(2*'Test Pile'!$C$19*$J14)/(((12/$H14)+1)*2000),IF(OR('Test Pile'!$R$10=2,'Test Pile'!$R$10=3),(2*'Test Pile'!$C$19*$J14)/(((12/$H14)+0.1)*2000),IF(OR('Test Pile'!$R$10=4,'Test Pile'!$R$10=5),"n/a",IF('Test Pile'!$R$10=6," ")))))</f>
        <v> </v>
      </c>
      <c r="L14" s="113"/>
      <c r="M14" s="114">
        <v>170</v>
      </c>
      <c r="N14" s="222"/>
      <c r="O14" s="226"/>
      <c r="P14" s="222"/>
      <c r="Q14" s="255" t="str">
        <f>IF(OR($N14=0,$P14=0)," ",IF('Test Pile'!$R$10=1,(2*'Test Pile'!$C$19*$P14)/(((12/$N14)+1)*2000),IF(OR('Test Pile'!$R$10=2,'Test Pile'!$R$10=3),(2*'Test Pile'!$C$19*$P14)/(((12/$N14)+0.1)*2000),IF(OR('Test Pile'!$R$10=4,'Test Pile'!$R$10=5),"n/a",IF('Test Pile'!$R$10=6," ")))))</f>
        <v> </v>
      </c>
      <c r="R14" s="5"/>
      <c r="S14" s="2"/>
      <c r="T14" s="30" t="s">
        <v>18</v>
      </c>
      <c r="U14" s="2"/>
      <c r="V14" s="2"/>
      <c r="W14" s="292"/>
    </row>
    <row r="15" spans="1:23" ht="15" customHeight="1">
      <c r="A15" s="252">
        <v>99</v>
      </c>
      <c r="B15" s="222"/>
      <c r="C15" s="223"/>
      <c r="D15" s="222"/>
      <c r="E15" s="255" t="str">
        <f>IF(OR($B15=0,$D15=0)," ",IF('Test Pile'!$R$10=1,(2*'Test Pile'!$C$19*$D15)/(((12/$B15)+1)*2000),IF(OR('Test Pile'!$R$10=2,'Test Pile'!$R$10=3),(2*'Test Pile'!$C$19*$D15)/(((12/$B15)+0.1)*2000),IF(OR('Test Pile'!$R$10=4,'Test Pile'!$R$10=5),"n/a",IF('Test Pile'!$R$10=6," ")))))</f>
        <v> </v>
      </c>
      <c r="F15" s="254"/>
      <c r="G15" s="111">
        <v>134</v>
      </c>
      <c r="H15" s="222"/>
      <c r="I15" s="223"/>
      <c r="J15" s="222"/>
      <c r="K15" s="255" t="str">
        <f>IF(OR($H15=0,$J15=0)," ",IF('Test Pile'!$R$10=1,(2*'Test Pile'!$C$19*$J15)/(((12/$H15)+1)*2000),IF(OR('Test Pile'!$R$10=2,'Test Pile'!$R$10=3),(2*'Test Pile'!$C$19*$J15)/(((12/$H15)+0.1)*2000),IF(OR('Test Pile'!$R$10=4,'Test Pile'!$R$10=5),"n/a",IF('Test Pile'!$R$10=6," ")))))</f>
        <v> </v>
      </c>
      <c r="L15" s="113"/>
      <c r="M15" s="114">
        <v>169</v>
      </c>
      <c r="N15" s="222"/>
      <c r="O15" s="226"/>
      <c r="P15" s="258"/>
      <c r="Q15" s="255" t="str">
        <f>IF(OR($N15=0,$P15=0)," ",IF('Test Pile'!$R$10=1,(2*'Test Pile'!$C$19*$P15)/(((12/$N15)+1)*2000),IF(OR('Test Pile'!$R$10=2,'Test Pile'!$R$10=3),(2*'Test Pile'!$C$19*$P15)/(((12/$N15)+0.1)*2000),IF(OR('Test Pile'!$R$10=4,'Test Pile'!$R$10=5),"n/a",IF('Test Pile'!$R$10=6," ")))))</f>
        <v> </v>
      </c>
      <c r="R15" s="5"/>
      <c r="S15" s="2"/>
      <c r="T15" s="163" t="s">
        <v>20</v>
      </c>
      <c r="U15" s="2"/>
      <c r="V15" s="2"/>
      <c r="W15" s="292"/>
    </row>
    <row r="16" spans="1:23" ht="15" customHeight="1">
      <c r="A16" s="252">
        <v>98</v>
      </c>
      <c r="B16" s="222"/>
      <c r="C16" s="223"/>
      <c r="D16" s="222"/>
      <c r="E16" s="255" t="str">
        <f>IF(OR($B16=0,$D16=0)," ",IF('Test Pile'!$R$10=1,(2*'Test Pile'!$C$19*$D16)/(((12/$B16)+1)*2000),IF(OR('Test Pile'!$R$10=2,'Test Pile'!$R$10=3),(2*'Test Pile'!$C$19*$D16)/(((12/$B16)+0.1)*2000),IF(OR('Test Pile'!$R$10=4,'Test Pile'!$R$10=5),"n/a",IF('Test Pile'!$R$10=6," ")))))</f>
        <v> </v>
      </c>
      <c r="F16" s="254"/>
      <c r="G16" s="111">
        <v>133</v>
      </c>
      <c r="H16" s="222"/>
      <c r="I16" s="223"/>
      <c r="J16" s="222"/>
      <c r="K16" s="255" t="str">
        <f>IF(OR($H16=0,$J16=0)," ",IF('Test Pile'!$R$10=1,(2*'Test Pile'!$C$19*$J16)/(((12/$H16)+1)*2000),IF(OR('Test Pile'!$R$10=2,'Test Pile'!$R$10=3),(2*'Test Pile'!$C$19*$J16)/(((12/$H16)+0.1)*2000),IF(OR('Test Pile'!$R$10=4,'Test Pile'!$R$10=5),"n/a",IF('Test Pile'!$R$10=6," ")))))</f>
        <v> </v>
      </c>
      <c r="L16" s="113"/>
      <c r="M16" s="114">
        <v>168</v>
      </c>
      <c r="N16" s="258"/>
      <c r="O16" s="226"/>
      <c r="P16" s="258"/>
      <c r="Q16" s="255" t="str">
        <f>IF(OR($N16=0,$P16=0)," ",IF('Test Pile'!$R$10=1,(2*'Test Pile'!$C$19*$P16)/(((12/$N16)+1)*2000),IF(OR('Test Pile'!$R$10=2,'Test Pile'!$R$10=3),(2*'Test Pile'!$C$19*$P16)/(((12/$N16)+0.1)*2000),IF(OR('Test Pile'!$R$10=4,'Test Pile'!$R$10=5),"n/a",IF('Test Pile'!$R$10=6," ")))))</f>
        <v> </v>
      </c>
      <c r="R16" s="5"/>
      <c r="S16" s="2"/>
      <c r="T16" s="30" t="s">
        <v>22</v>
      </c>
      <c r="U16" s="2"/>
      <c r="V16" s="2"/>
      <c r="W16" s="292"/>
    </row>
    <row r="17" spans="1:23" ht="15" customHeight="1">
      <c r="A17" s="252">
        <v>97</v>
      </c>
      <c r="B17" s="222"/>
      <c r="C17" s="223"/>
      <c r="D17" s="222"/>
      <c r="E17" s="255" t="str">
        <f>IF(OR($B17=0,$D17=0)," ",IF('Test Pile'!$R$10=1,(2*'Test Pile'!$C$19*$D17)/(((12/$B17)+1)*2000),IF(OR('Test Pile'!$R$10=2,'Test Pile'!$R$10=3),(2*'Test Pile'!$C$19*$D17)/(((12/$B17)+0.1)*2000),IF(OR('Test Pile'!$R$10=4,'Test Pile'!$R$10=5),"n/a",IF('Test Pile'!$R$10=6," ")))))</f>
        <v> </v>
      </c>
      <c r="F17" s="254"/>
      <c r="G17" s="111">
        <v>132</v>
      </c>
      <c r="H17" s="222"/>
      <c r="I17" s="223"/>
      <c r="J17" s="222"/>
      <c r="K17" s="255" t="str">
        <f>IF(OR($H17=0,$J17=0)," ",IF('Test Pile'!$R$10=1,(2*'Test Pile'!$C$19*$J17)/(((12/$H17)+1)*2000),IF(OR('Test Pile'!$R$10=2,'Test Pile'!$R$10=3),(2*'Test Pile'!$C$19*$J17)/(((12/$H17)+0.1)*2000),IF(OR('Test Pile'!$R$10=4,'Test Pile'!$R$10=5),"n/a",IF('Test Pile'!$R$10=6," ")))))</f>
        <v> </v>
      </c>
      <c r="L17" s="115"/>
      <c r="M17" s="114">
        <v>167</v>
      </c>
      <c r="N17" s="258"/>
      <c r="O17" s="226"/>
      <c r="P17" s="258"/>
      <c r="Q17" s="255" t="str">
        <f>IF(OR($N17=0,$P17=0)," ",IF('Test Pile'!$R$10=1,(2*'Test Pile'!$C$19*$P17)/(((12/$N17)+1)*2000),IF(OR('Test Pile'!$R$10=2,'Test Pile'!$R$10=3),(2*'Test Pile'!$C$19*$P17)/(((12/$N17)+0.1)*2000),IF(OR('Test Pile'!$R$10=4,'Test Pile'!$R$10=5),"n/a",IF('Test Pile'!$R$10=6," ")))))</f>
        <v> </v>
      </c>
      <c r="R17" s="5"/>
      <c r="S17" s="2"/>
      <c r="T17" s="9"/>
      <c r="U17" s="2"/>
      <c r="V17" s="2"/>
      <c r="W17" s="292"/>
    </row>
    <row r="18" spans="1:23" ht="15" customHeight="1">
      <c r="A18" s="111">
        <v>96</v>
      </c>
      <c r="B18" s="222"/>
      <c r="C18" s="223"/>
      <c r="D18" s="222"/>
      <c r="E18" s="255" t="str">
        <f>IF(OR($B18=0,$D18=0)," ",IF('Test Pile'!$R$10=1,(2*'Test Pile'!$C$19*$D18)/(((12/$B18)+1)*2000),IF(OR('Test Pile'!$R$10=2,'Test Pile'!$R$10=3),(2*'Test Pile'!$C$19*$D18)/(((12/$B18)+0.1)*2000),IF(OR('Test Pile'!$R$10=4,'Test Pile'!$R$10=5),"n/a",IF('Test Pile'!$R$10=6," ")))))</f>
        <v> </v>
      </c>
      <c r="F18" s="254"/>
      <c r="G18" s="111">
        <v>131</v>
      </c>
      <c r="H18" s="222"/>
      <c r="I18" s="223"/>
      <c r="J18" s="222"/>
      <c r="K18" s="255" t="str">
        <f>IF(OR($H18=0,$J18=0)," ",IF('Test Pile'!$R$10=1,(2*'Test Pile'!$C$19*$J18)/(((12/$H18)+1)*2000),IF(OR('Test Pile'!$R$10=2,'Test Pile'!$R$10=3),(2*'Test Pile'!$C$19*$J18)/(((12/$H18)+0.1)*2000),IF(OR('Test Pile'!$R$10=4,'Test Pile'!$R$10=5),"n/a",IF('Test Pile'!$R$10=6," ")))))</f>
        <v> </v>
      </c>
      <c r="L18" s="115"/>
      <c r="M18" s="114">
        <v>166</v>
      </c>
      <c r="N18" s="258"/>
      <c r="O18" s="226"/>
      <c r="P18" s="258"/>
      <c r="Q18" s="255" t="str">
        <f>IF(OR($N18=0,$P18=0)," ",IF('Test Pile'!$R$10=1,(2*'Test Pile'!$C$19*$P18)/(((12/$N18)+1)*2000),IF(OR('Test Pile'!$R$10=2,'Test Pile'!$R$10=3),(2*'Test Pile'!$C$19*$P18)/(((12/$N18)+0.1)*2000),IF(OR('Test Pile'!$R$10=4,'Test Pile'!$R$10=5),"n/a",IF('Test Pile'!$R$10=6," ")))))</f>
        <v> </v>
      </c>
      <c r="R18" s="5"/>
      <c r="S18" s="2"/>
      <c r="T18" s="161">
        <v>4</v>
      </c>
      <c r="U18" s="2"/>
      <c r="V18" s="2"/>
      <c r="W18" s="292"/>
    </row>
    <row r="19" spans="1:23" ht="15" customHeight="1">
      <c r="A19" s="111">
        <v>95</v>
      </c>
      <c r="B19" s="222"/>
      <c r="C19" s="223"/>
      <c r="D19" s="222"/>
      <c r="E19" s="255" t="str">
        <f>IF(OR($B19=0,$D19=0)," ",IF('Test Pile'!$R$10=1,(2*'Test Pile'!$C$19*$D19)/(((12/$B19)+1)*2000),IF(OR('Test Pile'!$R$10=2,'Test Pile'!$R$10=3),(2*'Test Pile'!$C$19*$D19)/(((12/$B19)+0.1)*2000),IF(OR('Test Pile'!$R$10=4,'Test Pile'!$R$10=5),"n/a",IF('Test Pile'!$R$10=6," ")))))</f>
        <v> </v>
      </c>
      <c r="F19" s="254"/>
      <c r="G19" s="111">
        <v>130</v>
      </c>
      <c r="H19" s="222"/>
      <c r="I19" s="223"/>
      <c r="J19" s="222"/>
      <c r="K19" s="255" t="str">
        <f>IF(OR($H19=0,$J19=0)," ",IF('Test Pile'!$R$10=1,(2*'Test Pile'!$C$19*$J19)/(((12/$H19)+1)*2000),IF(OR('Test Pile'!$R$10=2,'Test Pile'!$R$10=3),(2*'Test Pile'!$C$19*$J19)/(((12/$H19)+0.1)*2000),IF(OR('Test Pile'!$R$10=4,'Test Pile'!$R$10=5),"n/a",IF('Test Pile'!$R$10=6," ")))))</f>
        <v> </v>
      </c>
      <c r="L19" s="117"/>
      <c r="M19" s="118">
        <v>165</v>
      </c>
      <c r="N19" s="258"/>
      <c r="O19" s="227"/>
      <c r="P19" s="258"/>
      <c r="Q19" s="255" t="str">
        <f>IF(OR($N19=0,$P19=0)," ",IF('Test Pile'!$R$10=1,(2*'Test Pile'!$C$19*$P19)/(((12/$N19)+1)*2000),IF(OR('Test Pile'!$R$10=2,'Test Pile'!$R$10=3),(2*'Test Pile'!$C$19*$P19)/(((12/$N19)+0.1)*2000),IF(OR('Test Pile'!$R$10=4,'Test Pile'!$R$10=5),"n/a",IF('Test Pile'!$R$10=6," ")))))</f>
        <v> </v>
      </c>
      <c r="R19" s="5"/>
      <c r="S19" s="2"/>
      <c r="T19" s="9" t="s">
        <v>26</v>
      </c>
      <c r="U19" s="2"/>
      <c r="V19" s="2"/>
      <c r="W19" s="292"/>
    </row>
    <row r="20" spans="1:23" ht="15" customHeight="1">
      <c r="A20" s="111">
        <v>94</v>
      </c>
      <c r="B20" s="222"/>
      <c r="C20" s="223"/>
      <c r="D20" s="222"/>
      <c r="E20" s="255" t="str">
        <f>IF(OR($B20=0,$D20=0)," ",IF('Test Pile'!$R$10=1,(2*'Test Pile'!$C$19*$D20)/(((12/$B20)+1)*2000),IF(OR('Test Pile'!$R$10=2,'Test Pile'!$R$10=3),(2*'Test Pile'!$C$19*$D20)/(((12/$B20)+0.1)*2000),IF(OR('Test Pile'!$R$10=4,'Test Pile'!$R$10=5),"n/a",IF('Test Pile'!$R$10=6," ")))))</f>
        <v> </v>
      </c>
      <c r="F20" s="254"/>
      <c r="G20" s="111">
        <v>129</v>
      </c>
      <c r="H20" s="222"/>
      <c r="I20" s="223"/>
      <c r="J20" s="222"/>
      <c r="K20" s="255" t="str">
        <f>IF(OR($H20=0,$J20=0)," ",IF('Test Pile'!$R$10=1,(2*'Test Pile'!$C$19*$J20)/(((12/$H20)+1)*2000),IF(OR('Test Pile'!$R$10=2,'Test Pile'!$R$10=3),(2*'Test Pile'!$C$19*$J20)/(((12/$H20)+0.1)*2000),IF(OR('Test Pile'!$R$10=4,'Test Pile'!$R$10=5),"n/a",IF('Test Pile'!$R$10=6," ")))))</f>
        <v> </v>
      </c>
      <c r="L20" s="117"/>
      <c r="M20" s="118">
        <v>164</v>
      </c>
      <c r="N20" s="258"/>
      <c r="O20" s="226"/>
      <c r="P20" s="258"/>
      <c r="Q20" s="255" t="str">
        <f>IF(OR($N20=0,$P20=0)," ",IF('Test Pile'!$R$10=1,(2*'Test Pile'!$C$19*$P20)/(((12/$N20)+1)*2000),IF(OR('Test Pile'!$R$10=2,'Test Pile'!$R$10=3),(2*'Test Pile'!$C$19*$P20)/(((12/$N20)+0.1)*2000),IF(OR('Test Pile'!$R$10=4,'Test Pile'!$R$10=5),"n/a",IF('Test Pile'!$R$10=6," ")))))</f>
        <v> </v>
      </c>
      <c r="R20" s="5"/>
      <c r="S20" s="2"/>
      <c r="T20" s="9" t="s">
        <v>28</v>
      </c>
      <c r="U20" s="2"/>
      <c r="V20" s="2"/>
      <c r="W20" s="292"/>
    </row>
    <row r="21" spans="1:23" ht="15" customHeight="1">
      <c r="A21" s="111">
        <v>93</v>
      </c>
      <c r="B21" s="222"/>
      <c r="C21" s="223"/>
      <c r="D21" s="222"/>
      <c r="E21" s="255" t="str">
        <f>IF(OR($B21=0,$D21=0)," ",IF('Test Pile'!$R$10=1,(2*'Test Pile'!$C$19*$D21)/(((12/$B21)+1)*2000),IF(OR('Test Pile'!$R$10=2,'Test Pile'!$R$10=3),(2*'Test Pile'!$C$19*$D21)/(((12/$B21)+0.1)*2000),IF(OR('Test Pile'!$R$10=4,'Test Pile'!$R$10=5),"n/a",IF('Test Pile'!$R$10=6," ")))))</f>
        <v> </v>
      </c>
      <c r="F21" s="254"/>
      <c r="G21" s="111">
        <v>128</v>
      </c>
      <c r="H21" s="222"/>
      <c r="I21" s="223"/>
      <c r="J21" s="222"/>
      <c r="K21" s="255" t="str">
        <f>IF(OR($H21=0,$J21=0)," ",IF('Test Pile'!$R$10=1,(2*'Test Pile'!$C$19*$J21)/(((12/$H21)+1)*2000),IF(OR('Test Pile'!$R$10=2,'Test Pile'!$R$10=3),(2*'Test Pile'!$C$19*$J21)/(((12/$H21)+0.1)*2000),IF(OR('Test Pile'!$R$10=4,'Test Pile'!$R$10=5),"n/a",IF('Test Pile'!$R$10=6," ")))))</f>
        <v> </v>
      </c>
      <c r="L21" s="117"/>
      <c r="M21" s="118">
        <v>163</v>
      </c>
      <c r="N21" s="258"/>
      <c r="O21" s="226"/>
      <c r="P21" s="258"/>
      <c r="Q21" s="255" t="str">
        <f>IF(OR($N21=0,$P21=0)," ",IF('Test Pile'!$R$10=1,(2*'Test Pile'!$C$19*$P21)/(((12/$N21)+1)*2000),IF(OR('Test Pile'!$R$10=2,'Test Pile'!$R$10=3),(2*'Test Pile'!$C$19*$P21)/(((12/$N21)+0.1)*2000),IF(OR('Test Pile'!$R$10=4,'Test Pile'!$R$10=5),"n/a",IF('Test Pile'!$R$10=6," ")))))</f>
        <v> </v>
      </c>
      <c r="R21" s="5"/>
      <c r="S21" s="2"/>
      <c r="T21" s="9" t="s">
        <v>30</v>
      </c>
      <c r="U21" s="2"/>
      <c r="V21" s="2"/>
      <c r="W21" s="292"/>
    </row>
    <row r="22" spans="1:23" ht="15" customHeight="1">
      <c r="A22" s="111">
        <v>92</v>
      </c>
      <c r="B22" s="222"/>
      <c r="C22" s="223"/>
      <c r="D22" s="222"/>
      <c r="E22" s="255" t="str">
        <f>IF(OR($B22=0,$D22=0)," ",IF('Test Pile'!$R$10=1,(2*'Test Pile'!$C$19*$D22)/(((12/$B22)+1)*2000),IF(OR('Test Pile'!$R$10=2,'Test Pile'!$R$10=3),(2*'Test Pile'!$C$19*$D22)/(((12/$B22)+0.1)*2000),IF(OR('Test Pile'!$R$10=4,'Test Pile'!$R$10=5),"n/a",IF('Test Pile'!$R$10=6," ")))))</f>
        <v> </v>
      </c>
      <c r="F22" s="254"/>
      <c r="G22" s="111">
        <v>127</v>
      </c>
      <c r="H22" s="222"/>
      <c r="I22" s="223"/>
      <c r="J22" s="222"/>
      <c r="K22" s="255" t="str">
        <f>IF(OR($H22=0,$J22=0)," ",IF('Test Pile'!$R$10=1,(2*'Test Pile'!$C$19*$J22)/(((12/$H22)+1)*2000),IF(OR('Test Pile'!$R$10=2,'Test Pile'!$R$10=3),(2*'Test Pile'!$C$19*$J22)/(((12/$H22)+0.1)*2000),IF(OR('Test Pile'!$R$10=4,'Test Pile'!$R$10=5),"n/a",IF('Test Pile'!$R$10=6," ")))))</f>
        <v> </v>
      </c>
      <c r="L22" s="117"/>
      <c r="M22" s="118">
        <v>162</v>
      </c>
      <c r="N22" s="258"/>
      <c r="O22" s="226"/>
      <c r="P22" s="258"/>
      <c r="Q22" s="255" t="str">
        <f>IF(OR($N22=0,$P22=0)," ",IF('Test Pile'!$R$10=1,(2*'Test Pile'!$C$19*$P22)/(((12/$N22)+1)*2000),IF(OR('Test Pile'!$R$10=2,'Test Pile'!$R$10=3),(2*'Test Pile'!$C$19*$P22)/(((12/$N22)+0.1)*2000),IF(OR('Test Pile'!$R$10=4,'Test Pile'!$R$10=5),"n/a",IF('Test Pile'!$R$10=6," ")))))</f>
        <v> </v>
      </c>
      <c r="R22" s="5"/>
      <c r="S22" s="2"/>
      <c r="T22" s="2"/>
      <c r="U22" s="2"/>
      <c r="V22" s="2"/>
      <c r="W22" s="292"/>
    </row>
    <row r="23" spans="1:23" ht="15" customHeight="1">
      <c r="A23" s="111">
        <v>91</v>
      </c>
      <c r="B23" s="222"/>
      <c r="C23" s="223"/>
      <c r="D23" s="222"/>
      <c r="E23" s="255" t="str">
        <f>IF(OR($B23=0,$D23=0)," ",IF('Test Pile'!$R$10=1,(2*'Test Pile'!$C$19*$D23)/(((12/$B23)+1)*2000),IF(OR('Test Pile'!$R$10=2,'Test Pile'!$R$10=3),(2*'Test Pile'!$C$19*$D23)/(((12/$B23)+0.1)*2000),IF(OR('Test Pile'!$R$10=4,'Test Pile'!$R$10=5),"n/a",IF('Test Pile'!$R$10=6," ")))))</f>
        <v> </v>
      </c>
      <c r="F23" s="254"/>
      <c r="G23" s="111">
        <v>126</v>
      </c>
      <c r="H23" s="222"/>
      <c r="I23" s="223"/>
      <c r="J23" s="222"/>
      <c r="K23" s="255" t="str">
        <f>IF(OR($H23=0,$J23=0)," ",IF('Test Pile'!$R$10=1,(2*'Test Pile'!$C$19*$J23)/(((12/$H23)+1)*2000),IF(OR('Test Pile'!$R$10=2,'Test Pile'!$R$10=3),(2*'Test Pile'!$C$19*$J23)/(((12/$H23)+0.1)*2000),IF(OR('Test Pile'!$R$10=4,'Test Pile'!$R$10=5),"n/a",IF('Test Pile'!$R$10=6," ")))))</f>
        <v> </v>
      </c>
      <c r="L23" s="117"/>
      <c r="M23" s="118">
        <v>161</v>
      </c>
      <c r="N23" s="258"/>
      <c r="O23" s="226"/>
      <c r="P23" s="258"/>
      <c r="Q23" s="255" t="str">
        <f>IF(OR($N23=0,$P23=0)," ",IF('Test Pile'!$R$10=1,(2*'Test Pile'!$C$19*$P23)/(((12/$N23)+1)*2000),IF(OR('Test Pile'!$R$10=2,'Test Pile'!$R$10=3),(2*'Test Pile'!$C$19*$P23)/(((12/$N23)+0.1)*2000),IF(OR('Test Pile'!$R$10=4,'Test Pile'!$R$10=5),"n/a",IF('Test Pile'!$R$10=6," ")))))</f>
        <v> </v>
      </c>
      <c r="R23" s="5"/>
      <c r="S23" s="2"/>
      <c r="T23" s="2"/>
      <c r="U23" s="2"/>
      <c r="V23" s="2"/>
      <c r="W23" s="292"/>
    </row>
    <row r="24" spans="1:23" ht="15" customHeight="1">
      <c r="A24" s="111">
        <v>90</v>
      </c>
      <c r="B24" s="222"/>
      <c r="C24" s="223"/>
      <c r="D24" s="222"/>
      <c r="E24" s="255" t="str">
        <f>IF(OR($B24=0,$D24=0)," ",IF('Test Pile'!$R$10=1,(2*'Test Pile'!$C$19*$D24)/(((12/$B24)+1)*2000),IF(OR('Test Pile'!$R$10=2,'Test Pile'!$R$10=3),(2*'Test Pile'!$C$19*$D24)/(((12/$B24)+0.1)*2000),IF(OR('Test Pile'!$R$10=4,'Test Pile'!$R$10=5),"n/a",IF('Test Pile'!$R$10=6," ")))))</f>
        <v> </v>
      </c>
      <c r="F24" s="254"/>
      <c r="G24" s="111">
        <v>125</v>
      </c>
      <c r="H24" s="222"/>
      <c r="I24" s="223"/>
      <c r="J24" s="222"/>
      <c r="K24" s="255" t="str">
        <f>IF(OR($H24=0,$J24=0)," ",IF('Test Pile'!$R$10=1,(2*'Test Pile'!$C$19*$J24)/(((12/$H24)+1)*2000),IF(OR('Test Pile'!$R$10=2,'Test Pile'!$R$10=3),(2*'Test Pile'!$C$19*$J24)/(((12/$H24)+0.1)*2000),IF(OR('Test Pile'!$R$10=4,'Test Pile'!$R$10=5),"n/a",IF('Test Pile'!$R$10=6," ")))))</f>
        <v> </v>
      </c>
      <c r="L24" s="117"/>
      <c r="M24" s="118">
        <v>160</v>
      </c>
      <c r="N24" s="258"/>
      <c r="O24" s="226"/>
      <c r="P24" s="258"/>
      <c r="Q24" s="255" t="str">
        <f>IF(OR($N24=0,$P24=0)," ",IF('Test Pile'!$R$10=1,(2*'Test Pile'!$C$19*$P24)/(((12/$N24)+1)*2000),IF(OR('Test Pile'!$R$10=2,'Test Pile'!$R$10=3),(2*'Test Pile'!$C$19*$P24)/(((12/$N24)+0.1)*2000),IF(OR('Test Pile'!$R$10=4,'Test Pile'!$R$10=5),"n/a",IF('Test Pile'!$R$10=6," ")))))</f>
        <v> </v>
      </c>
      <c r="R24" s="5"/>
      <c r="S24" s="2"/>
      <c r="T24" s="2"/>
      <c r="U24" s="2"/>
      <c r="V24" s="2"/>
      <c r="W24" s="292"/>
    </row>
    <row r="25" spans="1:23" ht="15" customHeight="1">
      <c r="A25" s="111">
        <v>89</v>
      </c>
      <c r="B25" s="222"/>
      <c r="C25" s="223"/>
      <c r="D25" s="222"/>
      <c r="E25" s="255" t="str">
        <f>IF(OR($B25=0,$D25=0)," ",IF('Test Pile'!$R$10=1,(2*'Test Pile'!$C$19*$D25)/(((12/$B25)+1)*2000),IF(OR('Test Pile'!$R$10=2,'Test Pile'!$R$10=3),(2*'Test Pile'!$C$19*$D25)/(((12/$B25)+0.1)*2000),IF(OR('Test Pile'!$R$10=4,'Test Pile'!$R$10=5),"n/a",IF('Test Pile'!$R$10=6," ")))))</f>
        <v> </v>
      </c>
      <c r="F25" s="254"/>
      <c r="G25" s="111">
        <v>124</v>
      </c>
      <c r="H25" s="222"/>
      <c r="I25" s="223"/>
      <c r="J25" s="222"/>
      <c r="K25" s="255" t="str">
        <f>IF(OR($H25=0,$J25=0)," ",IF('Test Pile'!$R$10=1,(2*'Test Pile'!$C$19*$J25)/(((12/$H25)+1)*2000),IF(OR('Test Pile'!$R$10=2,'Test Pile'!$R$10=3),(2*'Test Pile'!$C$19*$J25)/(((12/$H25)+0.1)*2000),IF(OR('Test Pile'!$R$10=4,'Test Pile'!$R$10=5),"n/a",IF('Test Pile'!$R$10=6," ")))))</f>
        <v> </v>
      </c>
      <c r="L25" s="117"/>
      <c r="M25" s="118">
        <v>159</v>
      </c>
      <c r="N25" s="258"/>
      <c r="O25" s="226"/>
      <c r="P25" s="258"/>
      <c r="Q25" s="255" t="str">
        <f>IF(OR($N25=0,$P25=0)," ",IF('Test Pile'!$R$10=1,(2*'Test Pile'!$C$19*$P25)/(((12/$N25)+1)*2000),IF(OR('Test Pile'!$R$10=2,'Test Pile'!$R$10=3),(2*'Test Pile'!$C$19*$P25)/(((12/$N25)+0.1)*2000),IF(OR('Test Pile'!$R$10=4,'Test Pile'!$R$10=5),"n/a",IF('Test Pile'!$R$10=6," ")))))</f>
        <v> </v>
      </c>
      <c r="R25" s="5"/>
      <c r="S25" s="2"/>
      <c r="T25" s="2"/>
      <c r="U25" s="2"/>
      <c r="V25" s="2"/>
      <c r="W25" s="292"/>
    </row>
    <row r="26" spans="1:23" ht="15" customHeight="1">
      <c r="A26" s="111">
        <v>88</v>
      </c>
      <c r="B26" s="222"/>
      <c r="C26" s="223"/>
      <c r="D26" s="222"/>
      <c r="E26" s="255" t="str">
        <f>IF(OR($B26=0,$D26=0)," ",IF('Test Pile'!$R$10=1,(2*'Test Pile'!$C$19*$D26)/(((12/$B26)+1)*2000),IF(OR('Test Pile'!$R$10=2,'Test Pile'!$R$10=3),(2*'Test Pile'!$C$19*$D26)/(((12/$B26)+0.1)*2000),IF(OR('Test Pile'!$R$10=4,'Test Pile'!$R$10=5),"n/a",IF('Test Pile'!$R$10=6," ")))))</f>
        <v> </v>
      </c>
      <c r="F26" s="254"/>
      <c r="G26" s="111">
        <v>123</v>
      </c>
      <c r="H26" s="222"/>
      <c r="I26" s="223"/>
      <c r="J26" s="222"/>
      <c r="K26" s="255" t="str">
        <f>IF(OR($H26=0,$J26=0)," ",IF('Test Pile'!$R$10=1,(2*'Test Pile'!$C$19*$J26)/(((12/$H26)+1)*2000),IF(OR('Test Pile'!$R$10=2,'Test Pile'!$R$10=3),(2*'Test Pile'!$C$19*$J26)/(((12/$H26)+0.1)*2000),IF(OR('Test Pile'!$R$10=4,'Test Pile'!$R$10=5),"n/a",IF('Test Pile'!$R$10=6," ")))))</f>
        <v> </v>
      </c>
      <c r="L26" s="117"/>
      <c r="M26" s="118">
        <v>158</v>
      </c>
      <c r="N26" s="258"/>
      <c r="O26" s="226"/>
      <c r="P26" s="258"/>
      <c r="Q26" s="255" t="str">
        <f>IF(OR($N26=0,$P26=0)," ",IF('Test Pile'!$R$10=1,(2*'Test Pile'!$C$19*$P26)/(((12/$N26)+1)*2000),IF(OR('Test Pile'!$R$10=2,'Test Pile'!$R$10=3),(2*'Test Pile'!$C$19*$P26)/(((12/$N26)+0.1)*2000),IF(OR('Test Pile'!$R$10=4,'Test Pile'!$R$10=5),"n/a",IF('Test Pile'!$R$10=6," ")))))</f>
        <v> </v>
      </c>
      <c r="R26" s="5"/>
      <c r="S26" s="2"/>
      <c r="T26" s="2"/>
      <c r="U26" s="2"/>
      <c r="V26" s="2"/>
      <c r="W26" s="292"/>
    </row>
    <row r="27" spans="1:23" ht="15" customHeight="1">
      <c r="A27" s="111">
        <v>87</v>
      </c>
      <c r="B27" s="222"/>
      <c r="C27" s="223"/>
      <c r="D27" s="222"/>
      <c r="E27" s="255" t="str">
        <f>IF(OR($B27=0,$D27=0)," ",IF('Test Pile'!$R$10=1,(2*'Test Pile'!$C$19*$D27)/(((12/$B27)+1)*2000),IF(OR('Test Pile'!$R$10=2,'Test Pile'!$R$10=3),(2*'Test Pile'!$C$19*$D27)/(((12/$B27)+0.1)*2000),IF(OR('Test Pile'!$R$10=4,'Test Pile'!$R$10=5),"n/a",IF('Test Pile'!$R$10=6," ")))))</f>
        <v> </v>
      </c>
      <c r="F27" s="254"/>
      <c r="G27" s="111">
        <v>122</v>
      </c>
      <c r="H27" s="222"/>
      <c r="I27" s="223"/>
      <c r="J27" s="222"/>
      <c r="K27" s="255" t="str">
        <f>IF(OR($H27=0,$J27=0)," ",IF('Test Pile'!$R$10=1,(2*'Test Pile'!$C$19*$J27)/(((12/$H27)+1)*2000),IF(OR('Test Pile'!$R$10=2,'Test Pile'!$R$10=3),(2*'Test Pile'!$C$19*$J27)/(((12/$H27)+0.1)*2000),IF(OR('Test Pile'!$R$10=4,'Test Pile'!$R$10=5),"n/a",IF('Test Pile'!$R$10=6," ")))))</f>
        <v> </v>
      </c>
      <c r="L27" s="117"/>
      <c r="M27" s="118">
        <v>157</v>
      </c>
      <c r="N27" s="258"/>
      <c r="O27" s="226"/>
      <c r="P27" s="258"/>
      <c r="Q27" s="255" t="str">
        <f>IF(OR($N27=0,$P27=0)," ",IF('Test Pile'!$R$10=1,(2*'Test Pile'!$C$19*$P27)/(((12/$N27)+1)*2000),IF(OR('Test Pile'!$R$10=2,'Test Pile'!$R$10=3),(2*'Test Pile'!$C$19*$P27)/(((12/$N27)+0.1)*2000),IF(OR('Test Pile'!$R$10=4,'Test Pile'!$R$10=5),"n/a",IF('Test Pile'!$R$10=6," ")))))</f>
        <v> </v>
      </c>
      <c r="R27" s="5"/>
      <c r="S27" s="2"/>
      <c r="T27" s="2"/>
      <c r="U27" s="2"/>
      <c r="V27" s="2"/>
      <c r="W27" s="292"/>
    </row>
    <row r="28" spans="1:23" ht="15" customHeight="1">
      <c r="A28" s="111">
        <v>86</v>
      </c>
      <c r="B28" s="222"/>
      <c r="C28" s="223"/>
      <c r="D28" s="222"/>
      <c r="E28" s="255" t="str">
        <f>IF(OR($B28=0,$D28=0)," ",IF('Test Pile'!$R$10=1,(2*'Test Pile'!$C$19*$D28)/(((12/$B28)+1)*2000),IF(OR('Test Pile'!$R$10=2,'Test Pile'!$R$10=3),(2*'Test Pile'!$C$19*$D28)/(((12/$B28)+0.1)*2000),IF(OR('Test Pile'!$R$10=4,'Test Pile'!$R$10=5),"n/a",IF('Test Pile'!$R$10=6," ")))))</f>
        <v> </v>
      </c>
      <c r="F28" s="254"/>
      <c r="G28" s="111">
        <v>121</v>
      </c>
      <c r="H28" s="222"/>
      <c r="I28" s="223"/>
      <c r="J28" s="222"/>
      <c r="K28" s="255" t="str">
        <f>IF(OR($H28=0,$J28=0)," ",IF('Test Pile'!$R$10=1,(2*'Test Pile'!$C$19*$J28)/(((12/$H28)+1)*2000),IF(OR('Test Pile'!$R$10=2,'Test Pile'!$R$10=3),(2*'Test Pile'!$C$19*$J28)/(((12/$H28)+0.1)*2000),IF(OR('Test Pile'!$R$10=4,'Test Pile'!$R$10=5),"n/a",IF('Test Pile'!$R$10=6," ")))))</f>
        <v> </v>
      </c>
      <c r="L28" s="117"/>
      <c r="M28" s="118">
        <v>156</v>
      </c>
      <c r="N28" s="258"/>
      <c r="O28" s="226"/>
      <c r="P28" s="258"/>
      <c r="Q28" s="255" t="str">
        <f>IF(OR($N28=0,$P28=0)," ",IF('Test Pile'!$R$10=1,(2*'Test Pile'!$C$19*$P28)/(((12/$N28)+1)*2000),IF(OR('Test Pile'!$R$10=2,'Test Pile'!$R$10=3),(2*'Test Pile'!$C$19*$P28)/(((12/$N28)+0.1)*2000),IF(OR('Test Pile'!$R$10=4,'Test Pile'!$R$10=5),"n/a",IF('Test Pile'!$R$10=6," ")))))</f>
        <v> </v>
      </c>
      <c r="R28" s="5"/>
      <c r="S28" s="2"/>
      <c r="T28" s="2"/>
      <c r="U28" s="2"/>
      <c r="V28" s="2"/>
      <c r="W28" s="292"/>
    </row>
    <row r="29" spans="1:23" ht="15" customHeight="1">
      <c r="A29" s="111">
        <v>85</v>
      </c>
      <c r="B29" s="222"/>
      <c r="C29" s="223"/>
      <c r="D29" s="222"/>
      <c r="E29" s="255" t="str">
        <f>IF(OR($B29=0,$D29=0)," ",IF('Test Pile'!$R$10=1,(2*'Test Pile'!$C$19*$D29)/(((12/$B29)+1)*2000),IF(OR('Test Pile'!$R$10=2,'Test Pile'!$R$10=3),(2*'Test Pile'!$C$19*$D29)/(((12/$B29)+0.1)*2000),IF(OR('Test Pile'!$R$10=4,'Test Pile'!$R$10=5),"n/a",IF('Test Pile'!$R$10=6," ")))))</f>
        <v> </v>
      </c>
      <c r="F29" s="254"/>
      <c r="G29" s="111">
        <v>120</v>
      </c>
      <c r="H29" s="222"/>
      <c r="I29" s="223"/>
      <c r="J29" s="222"/>
      <c r="K29" s="255" t="str">
        <f>IF(OR($H29=0,$J29=0)," ",IF('Test Pile'!$R$10=1,(2*'Test Pile'!$C$19*$J29)/(((12/$H29)+1)*2000),IF(OR('Test Pile'!$R$10=2,'Test Pile'!$R$10=3),(2*'Test Pile'!$C$19*$J29)/(((12/$H29)+0.1)*2000),IF(OR('Test Pile'!$R$10=4,'Test Pile'!$R$10=5),"n/a",IF('Test Pile'!$R$10=6," ")))))</f>
        <v> </v>
      </c>
      <c r="L29" s="117"/>
      <c r="M29" s="118">
        <v>155</v>
      </c>
      <c r="N29" s="258"/>
      <c r="O29" s="226"/>
      <c r="P29" s="258"/>
      <c r="Q29" s="255" t="str">
        <f>IF(OR($N29=0,$P29=0)," ",IF('Test Pile'!$R$10=1,(2*'Test Pile'!$C$19*$P29)/(((12/$N29)+1)*2000),IF(OR('Test Pile'!$R$10=2,'Test Pile'!$R$10=3),(2*'Test Pile'!$C$19*$P29)/(((12/$N29)+0.1)*2000),IF(OR('Test Pile'!$R$10=4,'Test Pile'!$R$10=5),"n/a",IF('Test Pile'!$R$10=6," ")))))</f>
        <v> </v>
      </c>
      <c r="R29" s="5"/>
      <c r="S29" s="2"/>
      <c r="T29" s="2"/>
      <c r="U29" s="2"/>
      <c r="V29" s="2"/>
      <c r="W29" s="292"/>
    </row>
    <row r="30" spans="1:23" ht="15" customHeight="1">
      <c r="A30" s="111">
        <v>84</v>
      </c>
      <c r="B30" s="222"/>
      <c r="C30" s="223"/>
      <c r="D30" s="222"/>
      <c r="E30" s="255" t="str">
        <f>IF(OR($B30=0,$D30=0)," ",IF('Test Pile'!$R$10=1,(2*'Test Pile'!$C$19*$D30)/(((12/$B30)+1)*2000),IF(OR('Test Pile'!$R$10=2,'Test Pile'!$R$10=3),(2*'Test Pile'!$C$19*$D30)/(((12/$B30)+0.1)*2000),IF(OR('Test Pile'!$R$10=4,'Test Pile'!$R$10=5),"n/a",IF('Test Pile'!$R$10=6," ")))))</f>
        <v> </v>
      </c>
      <c r="F30" s="254"/>
      <c r="G30" s="111">
        <v>119</v>
      </c>
      <c r="H30" s="222"/>
      <c r="I30" s="223"/>
      <c r="J30" s="222"/>
      <c r="K30" s="255" t="str">
        <f>IF(OR($H30=0,$J30=0)," ",IF('Test Pile'!$R$10=1,(2*'Test Pile'!$C$19*$J30)/(((12/$H30)+1)*2000),IF(OR('Test Pile'!$R$10=2,'Test Pile'!$R$10=3),(2*'Test Pile'!$C$19*$J30)/(((12/$H30)+0.1)*2000),IF(OR('Test Pile'!$R$10=4,'Test Pile'!$R$10=5),"n/a",IF('Test Pile'!$R$10=6," ")))))</f>
        <v> </v>
      </c>
      <c r="L30" s="117"/>
      <c r="M30" s="118">
        <v>154</v>
      </c>
      <c r="N30" s="258"/>
      <c r="O30" s="226"/>
      <c r="P30" s="258"/>
      <c r="Q30" s="255" t="str">
        <f>IF(OR($N30=0,$P30=0)," ",IF('Test Pile'!$R$10=1,(2*'Test Pile'!$C$19*$P30)/(((12/$N30)+1)*2000),IF(OR('Test Pile'!$R$10=2,'Test Pile'!$R$10=3),(2*'Test Pile'!$C$19*$P30)/(((12/$N30)+0.1)*2000),IF(OR('Test Pile'!$R$10=4,'Test Pile'!$R$10=5),"n/a",IF('Test Pile'!$R$10=6," ")))))</f>
        <v> </v>
      </c>
      <c r="R30" s="5"/>
      <c r="S30" s="2"/>
      <c r="T30" s="2"/>
      <c r="U30" s="2"/>
      <c r="V30" s="2"/>
      <c r="W30" s="292"/>
    </row>
    <row r="31" spans="1:23" ht="15" customHeight="1">
      <c r="A31" s="111">
        <v>83</v>
      </c>
      <c r="B31" s="222"/>
      <c r="C31" s="223"/>
      <c r="D31" s="222"/>
      <c r="E31" s="255" t="str">
        <f>IF(OR($B31=0,$D31=0)," ",IF('Test Pile'!$R$10=1,(2*'Test Pile'!$C$19*$D31)/(((12/$B31)+1)*2000),IF(OR('Test Pile'!$R$10=2,'Test Pile'!$R$10=3),(2*'Test Pile'!$C$19*$D31)/(((12/$B31)+0.1)*2000),IF(OR('Test Pile'!$R$10=4,'Test Pile'!$R$10=5),"n/a",IF('Test Pile'!$R$10=6," ")))))</f>
        <v> </v>
      </c>
      <c r="F31" s="254"/>
      <c r="G31" s="111">
        <v>118</v>
      </c>
      <c r="H31" s="222"/>
      <c r="I31" s="223"/>
      <c r="J31" s="222"/>
      <c r="K31" s="255" t="str">
        <f>IF(OR($H31=0,$J31=0)," ",IF('Test Pile'!$R$10=1,(2*'Test Pile'!$C$19*$J31)/(((12/$H31)+1)*2000),IF(OR('Test Pile'!$R$10=2,'Test Pile'!$R$10=3),(2*'Test Pile'!$C$19*$J31)/(((12/$H31)+0.1)*2000),IF(OR('Test Pile'!$R$10=4,'Test Pile'!$R$10=5),"n/a",IF('Test Pile'!$R$10=6," ")))))</f>
        <v> </v>
      </c>
      <c r="L31" s="117"/>
      <c r="M31" s="118">
        <v>153</v>
      </c>
      <c r="N31" s="258"/>
      <c r="O31" s="226"/>
      <c r="P31" s="258"/>
      <c r="Q31" s="255" t="str">
        <f>IF(OR($N31=0,$P31=0)," ",IF('Test Pile'!$R$10=1,(2*'Test Pile'!$C$19*$P31)/(((12/$N31)+1)*2000),IF(OR('Test Pile'!$R$10=2,'Test Pile'!$R$10=3),(2*'Test Pile'!$C$19*$P31)/(((12/$N31)+0.1)*2000),IF(OR('Test Pile'!$R$10=4,'Test Pile'!$R$10=5),"n/a",IF('Test Pile'!$R$10=6," ")))))</f>
        <v> </v>
      </c>
      <c r="R31" s="5"/>
      <c r="S31" s="2"/>
      <c r="T31" s="2"/>
      <c r="U31" s="2"/>
      <c r="V31" s="2"/>
      <c r="W31" s="292"/>
    </row>
    <row r="32" spans="1:23" ht="15" customHeight="1">
      <c r="A32" s="111">
        <v>82</v>
      </c>
      <c r="B32" s="222"/>
      <c r="C32" s="223"/>
      <c r="D32" s="222"/>
      <c r="E32" s="255" t="str">
        <f>IF(OR($B32=0,$D32=0)," ",IF('Test Pile'!$R$10=1,(2*'Test Pile'!$C$19*$D32)/(((12/$B32)+1)*2000),IF(OR('Test Pile'!$R$10=2,'Test Pile'!$R$10=3),(2*'Test Pile'!$C$19*$D32)/(((12/$B32)+0.1)*2000),IF(OR('Test Pile'!$R$10=4,'Test Pile'!$R$10=5),"n/a",IF('Test Pile'!$R$10=6," ")))))</f>
        <v> </v>
      </c>
      <c r="F32" s="254"/>
      <c r="G32" s="111">
        <v>117</v>
      </c>
      <c r="H32" s="222"/>
      <c r="I32" s="223"/>
      <c r="J32" s="222"/>
      <c r="K32" s="255" t="str">
        <f>IF(OR($H32=0,$J32=0)," ",IF('Test Pile'!$R$10=1,(2*'Test Pile'!$C$19*$J32)/(((12/$H32)+1)*2000),IF(OR('Test Pile'!$R$10=2,'Test Pile'!$R$10=3),(2*'Test Pile'!$C$19*$J32)/(((12/$H32)+0.1)*2000),IF(OR('Test Pile'!$R$10=4,'Test Pile'!$R$10=5),"n/a",IF('Test Pile'!$R$10=6," ")))))</f>
        <v> </v>
      </c>
      <c r="L32" s="117"/>
      <c r="M32" s="118">
        <v>152</v>
      </c>
      <c r="N32" s="258"/>
      <c r="O32" s="226"/>
      <c r="P32" s="258"/>
      <c r="Q32" s="255" t="str">
        <f>IF(OR($N32=0,$P32=0)," ",IF('Test Pile'!$R$10=1,(2*'Test Pile'!$C$19*$P32)/(((12/$N32)+1)*2000),IF(OR('Test Pile'!$R$10=2,'Test Pile'!$R$10=3),(2*'Test Pile'!$C$19*$P32)/(((12/$N32)+0.1)*2000),IF(OR('Test Pile'!$R$10=4,'Test Pile'!$R$10=5),"n/a",IF('Test Pile'!$R$10=6," ")))))</f>
        <v> </v>
      </c>
      <c r="R32" s="5"/>
      <c r="S32" s="2"/>
      <c r="T32" s="2"/>
      <c r="U32" s="2"/>
      <c r="V32" s="2"/>
      <c r="W32" s="292"/>
    </row>
    <row r="33" spans="1:23" ht="15" customHeight="1">
      <c r="A33" s="111">
        <v>81</v>
      </c>
      <c r="B33" s="222"/>
      <c r="C33" s="223"/>
      <c r="D33" s="222"/>
      <c r="E33" s="255" t="str">
        <f>IF(OR($B33=0,$D33=0)," ",IF('Test Pile'!$R$10=1,(2*'Test Pile'!$C$19*$D33)/(((12/$B33)+1)*2000),IF(OR('Test Pile'!$R$10=2,'Test Pile'!$R$10=3),(2*'Test Pile'!$C$19*$D33)/(((12/$B33)+0.1)*2000),IF(OR('Test Pile'!$R$10=4,'Test Pile'!$R$10=5),"n/a",IF('Test Pile'!$R$10=6," ")))))</f>
        <v> </v>
      </c>
      <c r="F33" s="254"/>
      <c r="G33" s="111">
        <v>116</v>
      </c>
      <c r="H33" s="222"/>
      <c r="I33" s="223"/>
      <c r="J33" s="222"/>
      <c r="K33" s="255" t="str">
        <f>IF(OR($H33=0,$J33=0)," ",IF('Test Pile'!$R$10=1,(2*'Test Pile'!$C$19*$J33)/(((12/$H33)+1)*2000),IF(OR('Test Pile'!$R$10=2,'Test Pile'!$R$10=3),(2*'Test Pile'!$C$19*$J33)/(((12/$H33)+0.1)*2000),IF(OR('Test Pile'!$R$10=4,'Test Pile'!$R$10=5),"n/a",IF('Test Pile'!$R$10=6," ")))))</f>
        <v> </v>
      </c>
      <c r="L33" s="117"/>
      <c r="M33" s="118">
        <v>151</v>
      </c>
      <c r="N33" s="258"/>
      <c r="O33" s="226"/>
      <c r="P33" s="258"/>
      <c r="Q33" s="255" t="str">
        <f>IF(OR($N33=0,$P33=0)," ",IF('Test Pile'!$R$10=1,(2*'Test Pile'!$C$19*$P33)/(((12/$N33)+1)*2000),IF(OR('Test Pile'!$R$10=2,'Test Pile'!$R$10=3),(2*'Test Pile'!$C$19*$P33)/(((12/$N33)+0.1)*2000),IF(OR('Test Pile'!$R$10=4,'Test Pile'!$R$10=5),"n/a",IF('Test Pile'!$R$10=6," ")))))</f>
        <v> </v>
      </c>
      <c r="R33" s="5"/>
      <c r="S33" s="2"/>
      <c r="T33" s="2"/>
      <c r="U33" s="2"/>
      <c r="V33" s="2"/>
      <c r="W33" s="292"/>
    </row>
    <row r="34" spans="1:23" ht="15" customHeight="1">
      <c r="A34" s="111">
        <v>80</v>
      </c>
      <c r="B34" s="222"/>
      <c r="C34" s="223"/>
      <c r="D34" s="222"/>
      <c r="E34" s="255" t="str">
        <f>IF(OR($B34=0,$D34=0)," ",IF('Test Pile'!$R$10=1,(2*'Test Pile'!$C$19*$D34)/(((12/$B34)+1)*2000),IF(OR('Test Pile'!$R$10=2,'Test Pile'!$R$10=3),(2*'Test Pile'!$C$19*$D34)/(((12/$B34)+0.1)*2000),IF(OR('Test Pile'!$R$10=4,'Test Pile'!$R$10=5),"n/a",IF('Test Pile'!$R$10=6," ")))))</f>
        <v> </v>
      </c>
      <c r="F34" s="254"/>
      <c r="G34" s="111">
        <v>115</v>
      </c>
      <c r="H34" s="222"/>
      <c r="I34" s="223"/>
      <c r="J34" s="222"/>
      <c r="K34" s="255" t="str">
        <f>IF(OR($H34=0,$J34=0)," ",IF('Test Pile'!$R$10=1,(2*'Test Pile'!$C$19*$J34)/(((12/$H34)+1)*2000),IF(OR('Test Pile'!$R$10=2,'Test Pile'!$R$10=3),(2*'Test Pile'!$C$19*$J34)/(((12/$H34)+0.1)*2000),IF(OR('Test Pile'!$R$10=4,'Test Pile'!$R$10=5),"n/a",IF('Test Pile'!$R$10=6," ")))))</f>
        <v> </v>
      </c>
      <c r="L34" s="117"/>
      <c r="M34" s="118">
        <v>150</v>
      </c>
      <c r="N34" s="258"/>
      <c r="O34" s="226"/>
      <c r="P34" s="258"/>
      <c r="Q34" s="255" t="str">
        <f>IF(OR($N34=0,$P34=0)," ",IF('Test Pile'!$R$10=1,(2*'Test Pile'!$C$19*$P34)/(((12/$N34)+1)*2000),IF(OR('Test Pile'!$R$10=2,'Test Pile'!$R$10=3),(2*'Test Pile'!$C$19*$P34)/(((12/$N34)+0.1)*2000),IF(OR('Test Pile'!$R$10=4,'Test Pile'!$R$10=5),"n/a",IF('Test Pile'!$R$10=6," ")))))</f>
        <v> </v>
      </c>
      <c r="R34" s="5"/>
      <c r="S34" s="2"/>
      <c r="T34" s="2"/>
      <c r="U34" s="2"/>
      <c r="V34" s="2"/>
      <c r="W34" s="292"/>
    </row>
    <row r="35" spans="1:23" ht="15" customHeight="1">
      <c r="A35" s="111">
        <v>79</v>
      </c>
      <c r="B35" s="222"/>
      <c r="C35" s="223"/>
      <c r="D35" s="222"/>
      <c r="E35" s="255" t="str">
        <f>IF(OR($B35=0,$D35=0)," ",IF('Test Pile'!$R$10=1,(2*'Test Pile'!$C$19*$D35)/(((12/$B35)+1)*2000),IF(OR('Test Pile'!$R$10=2,'Test Pile'!$R$10=3),(2*'Test Pile'!$C$19*$D35)/(((12/$B35)+0.1)*2000),IF(OR('Test Pile'!$R$10=4,'Test Pile'!$R$10=5),"n/a",IF('Test Pile'!$R$10=6," ")))))</f>
        <v> </v>
      </c>
      <c r="F35" s="254"/>
      <c r="G35" s="111">
        <v>114</v>
      </c>
      <c r="H35" s="222"/>
      <c r="I35" s="223"/>
      <c r="J35" s="222"/>
      <c r="K35" s="255" t="str">
        <f>IF(OR($H35=0,$J35=0)," ",IF('Test Pile'!$R$10=1,(2*'Test Pile'!$C$19*$J35)/(((12/$H35)+1)*2000),IF(OR('Test Pile'!$R$10=2,'Test Pile'!$R$10=3),(2*'Test Pile'!$C$19*$J35)/(((12/$H35)+0.1)*2000),IF(OR('Test Pile'!$R$10=4,'Test Pile'!$R$10=5),"n/a",IF('Test Pile'!$R$10=6," ")))))</f>
        <v> </v>
      </c>
      <c r="L35" s="117"/>
      <c r="M35" s="118">
        <v>149</v>
      </c>
      <c r="N35" s="258"/>
      <c r="O35" s="226"/>
      <c r="P35" s="258"/>
      <c r="Q35" s="255" t="str">
        <f>IF(OR($N35=0,$P35=0)," ",IF('Test Pile'!$R$10=1,(2*'Test Pile'!$C$19*$P35)/(((12/$N35)+1)*2000),IF(OR('Test Pile'!$R$10=2,'Test Pile'!$R$10=3),(2*'Test Pile'!$C$19*$P35)/(((12/$N35)+0.1)*2000),IF(OR('Test Pile'!$R$10=4,'Test Pile'!$R$10=5),"n/a",IF('Test Pile'!$R$10=6," ")))))</f>
        <v> </v>
      </c>
      <c r="R35" s="5"/>
      <c r="S35" s="2"/>
      <c r="T35" s="2"/>
      <c r="U35" s="2"/>
      <c r="V35" s="2"/>
      <c r="W35" s="292"/>
    </row>
    <row r="36" spans="1:23" ht="15" customHeight="1">
      <c r="A36" s="111">
        <v>78</v>
      </c>
      <c r="B36" s="222"/>
      <c r="C36" s="223"/>
      <c r="D36" s="222"/>
      <c r="E36" s="255" t="str">
        <f>IF(OR($B36=0,$D36=0)," ",IF('Test Pile'!$R$10=1,(2*'Test Pile'!$C$19*$D36)/(((12/$B36)+1)*2000),IF(OR('Test Pile'!$R$10=2,'Test Pile'!$R$10=3),(2*'Test Pile'!$C$19*$D36)/(((12/$B36)+0.1)*2000),IF(OR('Test Pile'!$R$10=4,'Test Pile'!$R$10=5),"n/a",IF('Test Pile'!$R$10=6," ")))))</f>
        <v> </v>
      </c>
      <c r="F36" s="254"/>
      <c r="G36" s="111">
        <v>113</v>
      </c>
      <c r="H36" s="222"/>
      <c r="I36" s="223"/>
      <c r="J36" s="222"/>
      <c r="K36" s="255" t="str">
        <f>IF(OR($H36=0,$J36=0)," ",IF('Test Pile'!$R$10=1,(2*'Test Pile'!$C$19*$J36)/(((12/$H36)+1)*2000),IF(OR('Test Pile'!$R$10=2,'Test Pile'!$R$10=3),(2*'Test Pile'!$C$19*$J36)/(((12/$H36)+0.1)*2000),IF(OR('Test Pile'!$R$10=4,'Test Pile'!$R$10=5),"n/a",IF('Test Pile'!$R$10=6," ")))))</f>
        <v> </v>
      </c>
      <c r="L36" s="117"/>
      <c r="M36" s="118">
        <v>148</v>
      </c>
      <c r="N36" s="258"/>
      <c r="O36" s="226"/>
      <c r="P36" s="258"/>
      <c r="Q36" s="255" t="str">
        <f>IF(OR($N36=0,$P36=0)," ",IF('Test Pile'!$R$10=1,(2*'Test Pile'!$C$19*$P36)/(((12/$N36)+1)*2000),IF(OR('Test Pile'!$R$10=2,'Test Pile'!$R$10=3),(2*'Test Pile'!$C$19*$P36)/(((12/$N36)+0.1)*2000),IF(OR('Test Pile'!$R$10=4,'Test Pile'!$R$10=5),"n/a",IF('Test Pile'!$R$10=6," ")))))</f>
        <v> </v>
      </c>
      <c r="R36" s="5"/>
      <c r="S36" s="2"/>
      <c r="T36" s="2"/>
      <c r="U36" s="2"/>
      <c r="V36" s="2"/>
      <c r="W36" s="292"/>
    </row>
    <row r="37" spans="1:23" ht="15" customHeight="1">
      <c r="A37" s="111">
        <v>77</v>
      </c>
      <c r="B37" s="222"/>
      <c r="C37" s="223"/>
      <c r="D37" s="222"/>
      <c r="E37" s="255" t="str">
        <f>IF(OR($B37=0,$D37=0)," ",IF('Test Pile'!$R$10=1,(2*'Test Pile'!$C$19*$D37)/(((12/$B37)+1)*2000),IF(OR('Test Pile'!$R$10=2,'Test Pile'!$R$10=3),(2*'Test Pile'!$C$19*$D37)/(((12/$B37)+0.1)*2000),IF(OR('Test Pile'!$R$10=4,'Test Pile'!$R$10=5),"n/a",IF('Test Pile'!$R$10=6," ")))))</f>
        <v> </v>
      </c>
      <c r="F37" s="254"/>
      <c r="G37" s="111">
        <v>112</v>
      </c>
      <c r="H37" s="222"/>
      <c r="I37" s="223"/>
      <c r="J37" s="222"/>
      <c r="K37" s="255" t="str">
        <f>IF(OR($H37=0,$J37=0)," ",IF('Test Pile'!$R$10=1,(2*'Test Pile'!$C$19*$J37)/(((12/$H37)+1)*2000),IF(OR('Test Pile'!$R$10=2,'Test Pile'!$R$10=3),(2*'Test Pile'!$C$19*$J37)/(((12/$H37)+0.1)*2000),IF(OR('Test Pile'!$R$10=4,'Test Pile'!$R$10=5),"n/a",IF('Test Pile'!$R$10=6," ")))))</f>
        <v> </v>
      </c>
      <c r="L37" s="117"/>
      <c r="M37" s="118">
        <v>147</v>
      </c>
      <c r="N37" s="258"/>
      <c r="O37" s="226"/>
      <c r="P37" s="258"/>
      <c r="Q37" s="255" t="str">
        <f>IF(OR($N37=0,$P37=0)," ",IF('Test Pile'!$R$10=1,(2*'Test Pile'!$C$19*$P37)/(((12/$N37)+1)*2000),IF(OR('Test Pile'!$R$10=2,'Test Pile'!$R$10=3),(2*'Test Pile'!$C$19*$P37)/(((12/$N37)+0.1)*2000),IF(OR('Test Pile'!$R$10=4,'Test Pile'!$R$10=5),"n/a",IF('Test Pile'!$R$10=6," ")))))</f>
        <v> </v>
      </c>
      <c r="R37" s="5"/>
      <c r="S37" s="2"/>
      <c r="T37" s="2"/>
      <c r="U37" s="2"/>
      <c r="V37" s="2"/>
      <c r="W37" s="292"/>
    </row>
    <row r="38" spans="1:23" ht="15" customHeight="1">
      <c r="A38" s="111">
        <v>76</v>
      </c>
      <c r="B38" s="222"/>
      <c r="C38" s="223"/>
      <c r="D38" s="222"/>
      <c r="E38" s="255" t="str">
        <f>IF(OR($B38=0,$D38=0)," ",IF('Test Pile'!$R$10=1,(2*'Test Pile'!$C$19*$D38)/(((12/$B38)+1)*2000),IF(OR('Test Pile'!$R$10=2,'Test Pile'!$R$10=3),(2*'Test Pile'!$C$19*$D38)/(((12/$B38)+0.1)*2000),IF(OR('Test Pile'!$R$10=4,'Test Pile'!$R$10=5),"n/a",IF('Test Pile'!$R$10=6," ")))))</f>
        <v> </v>
      </c>
      <c r="F38" s="254"/>
      <c r="G38" s="111">
        <v>111</v>
      </c>
      <c r="H38" s="222"/>
      <c r="I38" s="223"/>
      <c r="J38" s="222"/>
      <c r="K38" s="255" t="str">
        <f>IF(OR($H38=0,$J38=0)," ",IF('Test Pile'!$R$10=1,(2*'Test Pile'!$C$19*$J38)/(((12/$H38)+1)*2000),IF(OR('Test Pile'!$R$10=2,'Test Pile'!$R$10=3),(2*'Test Pile'!$C$19*$J38)/(((12/$H38)+0.1)*2000),IF(OR('Test Pile'!$R$10=4,'Test Pile'!$R$10=5),"n/a",IF('Test Pile'!$R$10=6," ")))))</f>
        <v> </v>
      </c>
      <c r="L38" s="117"/>
      <c r="M38" s="118">
        <v>146</v>
      </c>
      <c r="N38" s="258"/>
      <c r="O38" s="226"/>
      <c r="P38" s="258"/>
      <c r="Q38" s="255" t="str">
        <f>IF(OR($N38=0,$P38=0)," ",IF('Test Pile'!$R$10=1,(2*'Test Pile'!$C$19*$P38)/(((12/$N38)+1)*2000),IF(OR('Test Pile'!$R$10=2,'Test Pile'!$R$10=3),(2*'Test Pile'!$C$19*$P38)/(((12/$N38)+0.1)*2000),IF(OR('Test Pile'!$R$10=4,'Test Pile'!$R$10=5),"n/a",IF('Test Pile'!$R$10=6," ")))))</f>
        <v> </v>
      </c>
      <c r="R38" s="5"/>
      <c r="S38" s="2"/>
      <c r="T38" s="2"/>
      <c r="U38" s="2"/>
      <c r="V38" s="2"/>
      <c r="W38" s="292"/>
    </row>
    <row r="39" spans="1:23" ht="15" customHeight="1">
      <c r="A39" s="111">
        <v>75</v>
      </c>
      <c r="B39" s="222"/>
      <c r="C39" s="223"/>
      <c r="D39" s="222"/>
      <c r="E39" s="255" t="str">
        <f>IF(OR($B39=0,$D39=0)," ",IF('Test Pile'!$R$10=1,(2*'Test Pile'!$C$19*$D39)/(((12/$B39)+1)*2000),IF(OR('Test Pile'!$R$10=2,'Test Pile'!$R$10=3),(2*'Test Pile'!$C$19*$D39)/(((12/$B39)+0.1)*2000),IF(OR('Test Pile'!$R$10=4,'Test Pile'!$R$10=5),"n/a",IF('Test Pile'!$R$10=6," ")))))</f>
        <v> </v>
      </c>
      <c r="F39" s="254"/>
      <c r="G39" s="111">
        <v>110</v>
      </c>
      <c r="H39" s="222"/>
      <c r="I39" s="223"/>
      <c r="J39" s="222"/>
      <c r="K39" s="255" t="str">
        <f>IF(OR($H39=0,$J39=0)," ",IF('Test Pile'!$R$10=1,(2*'Test Pile'!$C$19*$J39)/(((12/$H39)+1)*2000),IF(OR('Test Pile'!$R$10=2,'Test Pile'!$R$10=3),(2*'Test Pile'!$C$19*$J39)/(((12/$H39)+0.1)*2000),IF(OR('Test Pile'!$R$10=4,'Test Pile'!$R$10=5),"n/a",IF('Test Pile'!$R$10=6," ")))))</f>
        <v> </v>
      </c>
      <c r="L39" s="117"/>
      <c r="M39" s="118">
        <v>145</v>
      </c>
      <c r="N39" s="258"/>
      <c r="O39" s="226"/>
      <c r="P39" s="258"/>
      <c r="Q39" s="255" t="str">
        <f>IF(OR($N39=0,$P39=0)," ",IF('Test Pile'!$R$10=1,(2*'Test Pile'!$C$19*$P39)/(((12/$N39)+1)*2000),IF(OR('Test Pile'!$R$10=2,'Test Pile'!$R$10=3),(2*'Test Pile'!$C$19*$P39)/(((12/$N39)+0.1)*2000),IF(OR('Test Pile'!$R$10=4,'Test Pile'!$R$10=5),"n/a",IF('Test Pile'!$R$10=6," ")))))</f>
        <v> </v>
      </c>
      <c r="R39" s="5"/>
      <c r="S39" s="2"/>
      <c r="T39" s="2"/>
      <c r="U39" s="2"/>
      <c r="V39" s="2"/>
      <c r="W39" s="292"/>
    </row>
    <row r="40" spans="1:23" ht="15" customHeight="1">
      <c r="A40" s="111">
        <v>74</v>
      </c>
      <c r="B40" s="222"/>
      <c r="C40" s="223"/>
      <c r="D40" s="222"/>
      <c r="E40" s="255" t="str">
        <f>IF(OR($B40=0,$D40=0)," ",IF('Test Pile'!$R$10=1,(2*'Test Pile'!$C$19*$D40)/(((12/$B40)+1)*2000),IF(OR('Test Pile'!$R$10=2,'Test Pile'!$R$10=3),(2*'Test Pile'!$C$19*$D40)/(((12/$B40)+0.1)*2000),IF(OR('Test Pile'!$R$10=4,'Test Pile'!$R$10=5),"n/a",IF('Test Pile'!$R$10=6," ")))))</f>
        <v> </v>
      </c>
      <c r="F40" s="254"/>
      <c r="G40" s="111">
        <v>109</v>
      </c>
      <c r="H40" s="222"/>
      <c r="I40" s="223"/>
      <c r="J40" s="222"/>
      <c r="K40" s="255" t="str">
        <f>IF(OR($H40=0,$J40=0)," ",IF('Test Pile'!$R$10=1,(2*'Test Pile'!$C$19*$J40)/(((12/$H40)+1)*2000),IF(OR('Test Pile'!$R$10=2,'Test Pile'!$R$10=3),(2*'Test Pile'!$C$19*$J40)/(((12/$H40)+0.1)*2000),IF(OR('Test Pile'!$R$10=4,'Test Pile'!$R$10=5),"n/a",IF('Test Pile'!$R$10=6," ")))))</f>
        <v> </v>
      </c>
      <c r="L40" s="117"/>
      <c r="M40" s="118">
        <v>144</v>
      </c>
      <c r="N40" s="258"/>
      <c r="O40" s="226"/>
      <c r="P40" s="258"/>
      <c r="Q40" s="255" t="str">
        <f>IF(OR($N40=0,$P40=0)," ",IF('Test Pile'!$R$10=1,(2*'Test Pile'!$C$19*$P40)/(((12/$N40)+1)*2000),IF(OR('Test Pile'!$R$10=2,'Test Pile'!$R$10=3),(2*'Test Pile'!$C$19*$P40)/(((12/$N40)+0.1)*2000),IF(OR('Test Pile'!$R$10=4,'Test Pile'!$R$10=5),"n/a",IF('Test Pile'!$R$10=6," ")))))</f>
        <v> </v>
      </c>
      <c r="R40" s="5"/>
      <c r="S40" s="2"/>
      <c r="T40" s="2"/>
      <c r="U40" s="2"/>
      <c r="V40" s="2"/>
      <c r="W40" s="292"/>
    </row>
    <row r="41" spans="1:23" ht="15" customHeight="1">
      <c r="A41" s="111">
        <v>73</v>
      </c>
      <c r="B41" s="222"/>
      <c r="C41" s="223"/>
      <c r="D41" s="222"/>
      <c r="E41" s="255" t="str">
        <f>IF(OR($B41=0,$D41=0)," ",IF('Test Pile'!$R$10=1,(2*'Test Pile'!$C$19*$D41)/(((12/$B41)+1)*2000),IF(OR('Test Pile'!$R$10=2,'Test Pile'!$R$10=3),(2*'Test Pile'!$C$19*$D41)/(((12/$B41)+0.1)*2000),IF(OR('Test Pile'!$R$10=4,'Test Pile'!$R$10=5),"n/a",IF('Test Pile'!$R$10=6," ")))))</f>
        <v> </v>
      </c>
      <c r="F41" s="254"/>
      <c r="G41" s="111">
        <v>108</v>
      </c>
      <c r="H41" s="222"/>
      <c r="I41" s="223"/>
      <c r="J41" s="222"/>
      <c r="K41" s="255" t="str">
        <f>IF(OR($H41=0,$J41=0)," ",IF('Test Pile'!$R$10=1,(2*'Test Pile'!$C$19*$J41)/(((12/$H41)+1)*2000),IF(OR('Test Pile'!$R$10=2,'Test Pile'!$R$10=3),(2*'Test Pile'!$C$19*$J41)/(((12/$H41)+0.1)*2000),IF(OR('Test Pile'!$R$10=4,'Test Pile'!$R$10=5),"n/a",IF('Test Pile'!$R$10=6," ")))))</f>
        <v> </v>
      </c>
      <c r="L41" s="117"/>
      <c r="M41" s="118">
        <v>143</v>
      </c>
      <c r="N41" s="258"/>
      <c r="O41" s="226"/>
      <c r="P41" s="258"/>
      <c r="Q41" s="255" t="str">
        <f>IF(OR($N41=0,$P41=0)," ",IF('Test Pile'!$R$10=1,(2*'Test Pile'!$C$19*$P41)/(((12/$N41)+1)*2000),IF(OR('Test Pile'!$R$10=2,'Test Pile'!$R$10=3),(2*'Test Pile'!$C$19*$P41)/(((12/$N41)+0.1)*2000),IF(OR('Test Pile'!$R$10=4,'Test Pile'!$R$10=5),"n/a",IF('Test Pile'!$R$10=6," ")))))</f>
        <v> </v>
      </c>
      <c r="R41" s="5"/>
      <c r="S41" s="2"/>
      <c r="T41" s="2"/>
      <c r="U41" s="2"/>
      <c r="V41" s="2"/>
      <c r="W41" s="292"/>
    </row>
    <row r="42" spans="1:23" ht="15" customHeight="1">
      <c r="A42" s="111">
        <v>72</v>
      </c>
      <c r="B42" s="222"/>
      <c r="C42" s="223"/>
      <c r="D42" s="222"/>
      <c r="E42" s="255" t="str">
        <f>IF(OR($B42=0,$D42=0)," ",IF('Test Pile'!$R$10=1,(2*'Test Pile'!$C$19*$D42)/(((12/$B42)+1)*2000),IF(OR('Test Pile'!$R$10=2,'Test Pile'!$R$10=3),(2*'Test Pile'!$C$19*$D42)/(((12/$B42)+0.1)*2000),IF(OR('Test Pile'!$R$10=4,'Test Pile'!$R$10=5),"n/a",IF('Test Pile'!$R$10=6," ")))))</f>
        <v> </v>
      </c>
      <c r="F42" s="254"/>
      <c r="G42" s="111">
        <v>107</v>
      </c>
      <c r="H42" s="222"/>
      <c r="I42" s="223"/>
      <c r="J42" s="222"/>
      <c r="K42" s="255" t="str">
        <f>IF(OR($H42=0,$J42=0)," ",IF('Test Pile'!$R$10=1,(2*'Test Pile'!$C$19*$J42)/(((12/$H42)+1)*2000),IF(OR('Test Pile'!$R$10=2,'Test Pile'!$R$10=3),(2*'Test Pile'!$C$19*$J42)/(((12/$H42)+0.1)*2000),IF(OR('Test Pile'!$R$10=4,'Test Pile'!$R$10=5),"n/a",IF('Test Pile'!$R$10=6," ")))))</f>
        <v> </v>
      </c>
      <c r="L42" s="95"/>
      <c r="M42" s="118">
        <v>142</v>
      </c>
      <c r="N42" s="258"/>
      <c r="O42" s="226"/>
      <c r="P42" s="258"/>
      <c r="Q42" s="255" t="str">
        <f>IF(OR($N42=0,$P42=0)," ",IF('Test Pile'!$R$10=1,(2*'Test Pile'!$C$19*$P42)/(((12/$N42)+1)*2000),IF(OR('Test Pile'!$R$10=2,'Test Pile'!$R$10=3),(2*'Test Pile'!$C$19*$P42)/(((12/$N42)+0.1)*2000),IF(OR('Test Pile'!$R$10=4,'Test Pile'!$R$10=5),"n/a",IF('Test Pile'!$R$10=6," ")))))</f>
        <v> </v>
      </c>
      <c r="R42" s="5"/>
      <c r="S42" s="2"/>
      <c r="T42" s="2"/>
      <c r="U42" s="2"/>
      <c r="V42" s="2"/>
      <c r="W42" s="292"/>
    </row>
    <row r="43" spans="1:23" ht="15" customHeight="1">
      <c r="A43" s="111">
        <v>71</v>
      </c>
      <c r="B43" s="222"/>
      <c r="C43" s="223"/>
      <c r="D43" s="222"/>
      <c r="E43" s="255" t="str">
        <f>IF(OR($B43=0,$D43=0)," ",IF('Test Pile'!$R$10=1,(2*'Test Pile'!$C$19*$D43)/(((12/$B43)+1)*2000),IF(OR('Test Pile'!$R$10=2,'Test Pile'!$R$10=3),(2*'Test Pile'!$C$19*$D43)/(((12/$B43)+0.1)*2000),IF(OR('Test Pile'!$R$10=4,'Test Pile'!$R$10=5),"n/a",IF('Test Pile'!$R$10=6," ")))))</f>
        <v> </v>
      </c>
      <c r="F43" s="254"/>
      <c r="G43" s="111">
        <v>106</v>
      </c>
      <c r="H43" s="222"/>
      <c r="I43" s="223"/>
      <c r="J43" s="222"/>
      <c r="K43" s="255" t="str">
        <f>IF(OR($H43=0,$J43=0)," ",IF('Test Pile'!$R$10=1,(2*'Test Pile'!$C$19*$J43)/(((12/$H43)+1)*2000),IF(OR('Test Pile'!$R$10=2,'Test Pile'!$R$10=3),(2*'Test Pile'!$C$19*$J43)/(((12/$H43)+0.1)*2000),IF(OR('Test Pile'!$R$10=4,'Test Pile'!$R$10=5),"n/a",IF('Test Pile'!$R$10=6," ")))))</f>
        <v> </v>
      </c>
      <c r="L43" s="95"/>
      <c r="M43" s="118">
        <v>141</v>
      </c>
      <c r="N43" s="258"/>
      <c r="O43" s="226"/>
      <c r="P43" s="258"/>
      <c r="Q43" s="255" t="str">
        <f>IF(OR($N43=0,$P43=0)," ",IF('Test Pile'!$R$10=1,(2*'Test Pile'!$C$19*$P43)/(((12/$N43)+1)*2000),IF(OR('Test Pile'!$R$10=2,'Test Pile'!$R$10=3),(2*'Test Pile'!$C$19*$P43)/(((12/$N43)+0.1)*2000),IF(OR('Test Pile'!$R$10=4,'Test Pile'!$R$10=5),"n/a",IF('Test Pile'!$R$10=6," ")))))</f>
        <v> </v>
      </c>
      <c r="R43" s="5"/>
      <c r="S43" s="2"/>
      <c r="T43" s="2"/>
      <c r="U43" s="2"/>
      <c r="V43" s="2"/>
      <c r="W43" s="292"/>
    </row>
    <row r="44" spans="1:23" ht="15" customHeight="1">
      <c r="A44" s="111">
        <v>70</v>
      </c>
      <c r="B44" s="222"/>
      <c r="C44" s="223"/>
      <c r="D44" s="222"/>
      <c r="E44" s="255" t="str">
        <f>IF(OR($B44=0,$D44=0)," ",IF('Test Pile'!$R$10=1,(2*'Test Pile'!$C$19*$D44)/(((12/$B44)+1)*2000),IF(OR('Test Pile'!$R$10=2,'Test Pile'!$R$10=3),(2*'Test Pile'!$C$19*$D44)/(((12/$B44)+0.1)*2000),IF(OR('Test Pile'!$R$10=4,'Test Pile'!$R$10=5),"n/a",IF('Test Pile'!$R$10=6," ")))))</f>
        <v> </v>
      </c>
      <c r="F44" s="254"/>
      <c r="G44" s="111">
        <v>105</v>
      </c>
      <c r="H44" s="222"/>
      <c r="I44" s="223"/>
      <c r="J44" s="222"/>
      <c r="K44" s="255" t="str">
        <f>IF(OR($H44=0,$J44=0)," ",IF('Test Pile'!$R$10=1,(2*'Test Pile'!$C$19*$J44)/(((12/$H44)+1)*2000),IF(OR('Test Pile'!$R$10=2,'Test Pile'!$R$10=3),(2*'Test Pile'!$C$19*$J44)/(((12/$H44)+0.1)*2000),IF(OR('Test Pile'!$R$10=4,'Test Pile'!$R$10=5),"n/a",IF('Test Pile'!$R$10=6," ")))))</f>
        <v> </v>
      </c>
      <c r="L44" s="95"/>
      <c r="M44" s="118">
        <v>140</v>
      </c>
      <c r="N44" s="258"/>
      <c r="O44" s="226"/>
      <c r="P44" s="258"/>
      <c r="Q44" s="255" t="str">
        <f>IF(OR($N44=0,$P44=0)," ",IF('Test Pile'!$R$10=1,(2*'Test Pile'!$C$19*$P44)/(((12/$N44)+1)*2000),IF(OR('Test Pile'!$R$10=2,'Test Pile'!$R$10=3),(2*'Test Pile'!$C$19*$P44)/(((12/$N44)+0.1)*2000),IF(OR('Test Pile'!$R$10=4,'Test Pile'!$R$10=5),"n/a",IF('Test Pile'!$R$10=6," ")))))</f>
        <v> </v>
      </c>
      <c r="R44" s="5"/>
      <c r="S44" s="2"/>
      <c r="T44" s="2"/>
      <c r="U44" s="2"/>
      <c r="V44" s="2"/>
      <c r="W44" s="292"/>
    </row>
    <row r="45" spans="1:23" ht="15" customHeight="1">
      <c r="A45" s="111">
        <v>69</v>
      </c>
      <c r="B45" s="222"/>
      <c r="C45" s="223"/>
      <c r="D45" s="222"/>
      <c r="E45" s="255" t="str">
        <f>IF(OR($B45=0,$D45=0)," ",IF('Test Pile'!$R$10=1,(2*'Test Pile'!$C$19*$D45)/(((12/$B45)+1)*2000),IF(OR('Test Pile'!$R$10=2,'Test Pile'!$R$10=3),(2*'Test Pile'!$C$19*$D45)/(((12/$B45)+0.1)*2000),IF(OR('Test Pile'!$R$10=4,'Test Pile'!$R$10=5),"n/a",IF('Test Pile'!$R$10=6," ")))))</f>
        <v> </v>
      </c>
      <c r="F45" s="254"/>
      <c r="G45" s="111">
        <v>104</v>
      </c>
      <c r="H45" s="222"/>
      <c r="I45" s="223"/>
      <c r="J45" s="222"/>
      <c r="K45" s="255" t="str">
        <f>IF(OR($H45=0,$J45=0)," ",IF('Test Pile'!$R$10=1,(2*'Test Pile'!$C$19*$J45)/(((12/$H45)+1)*2000),IF(OR('Test Pile'!$R$10=2,'Test Pile'!$R$10=3),(2*'Test Pile'!$C$19*$J45)/(((12/$H45)+0.1)*2000),IF(OR('Test Pile'!$R$10=4,'Test Pile'!$R$10=5),"n/a",IF('Test Pile'!$R$10=6," ")))))</f>
        <v> </v>
      </c>
      <c r="L45" s="95"/>
      <c r="M45" s="118">
        <v>139</v>
      </c>
      <c r="N45" s="258"/>
      <c r="O45" s="226"/>
      <c r="P45" s="258"/>
      <c r="Q45" s="255" t="str">
        <f>IF(OR($N45=0,$P45=0)," ",IF('Test Pile'!$R$10=1,(2*'Test Pile'!$C$19*$P45)/(((12/$N45)+1)*2000),IF(OR('Test Pile'!$R$10=2,'Test Pile'!$R$10=3),(2*'Test Pile'!$C$19*$P45)/(((12/$N45)+0.1)*2000),IF(OR('Test Pile'!$R$10=4,'Test Pile'!$R$10=5),"n/a",IF('Test Pile'!$R$10=6," ")))))</f>
        <v> </v>
      </c>
      <c r="R45" s="5"/>
      <c r="S45" s="2"/>
      <c r="T45" s="2"/>
      <c r="U45" s="2"/>
      <c r="V45" s="2"/>
      <c r="W45" s="292"/>
    </row>
    <row r="46" spans="1:23" ht="15" customHeight="1">
      <c r="A46" s="111">
        <v>68</v>
      </c>
      <c r="B46" s="222"/>
      <c r="C46" s="223"/>
      <c r="D46" s="222"/>
      <c r="E46" s="255" t="str">
        <f>IF(OR($B46=0,$D46=0)," ",IF('Test Pile'!$R$10=1,(2*'Test Pile'!$C$19*$D46)/(((12/$B46)+1)*2000),IF(OR('Test Pile'!$R$10=2,'Test Pile'!$R$10=3),(2*'Test Pile'!$C$19*$D46)/(((12/$B46)+0.1)*2000),IF(OR('Test Pile'!$R$10=4,'Test Pile'!$R$10=5),"n/a",IF('Test Pile'!$R$10=6," ")))))</f>
        <v> </v>
      </c>
      <c r="F46" s="254"/>
      <c r="G46" s="111">
        <v>103</v>
      </c>
      <c r="H46" s="222"/>
      <c r="I46" s="223"/>
      <c r="J46" s="222"/>
      <c r="K46" s="255" t="str">
        <f>IF(OR($H46=0,$J46=0)," ",IF('Test Pile'!$R$10=1,(2*'Test Pile'!$C$19*$J46)/(((12/$H46)+1)*2000),IF(OR('Test Pile'!$R$10=2,'Test Pile'!$R$10=3),(2*'Test Pile'!$C$19*$J46)/(((12/$H46)+0.1)*2000),IF(OR('Test Pile'!$R$10=4,'Test Pile'!$R$10=5),"n/a",IF('Test Pile'!$R$10=6," ")))))</f>
        <v> </v>
      </c>
      <c r="L46" s="95"/>
      <c r="M46" s="118">
        <v>138</v>
      </c>
      <c r="N46" s="258"/>
      <c r="O46" s="226"/>
      <c r="P46" s="258"/>
      <c r="Q46" s="255" t="str">
        <f>IF(OR($N46=0,$P46=0)," ",IF('Test Pile'!$R$10=1,(2*'Test Pile'!$C$19*$P46)/(((12/$N46)+1)*2000),IF(OR('Test Pile'!$R$10=2,'Test Pile'!$R$10=3),(2*'Test Pile'!$C$19*$P46)/(((12/$N46)+0.1)*2000),IF(OR('Test Pile'!$R$10=4,'Test Pile'!$R$10=5),"n/a",IF('Test Pile'!$R$10=6," ")))))</f>
        <v> </v>
      </c>
      <c r="R46" s="5"/>
      <c r="S46" s="2"/>
      <c r="T46" s="2"/>
      <c r="U46" s="2"/>
      <c r="V46" s="2"/>
      <c r="W46" s="292"/>
    </row>
    <row r="47" spans="1:23" ht="19.5" customHeight="1">
      <c r="A47" s="111">
        <v>67</v>
      </c>
      <c r="B47" s="222"/>
      <c r="C47" s="223"/>
      <c r="D47" s="222"/>
      <c r="E47" s="255" t="str">
        <f>IF(OR($B47=0,$D47=0)," ",IF('Test Pile'!$R$10=1,(2*'Test Pile'!$C$19*$D47)/(((12/$B47)+1)*2000),IF(OR('Test Pile'!$R$10=2,'Test Pile'!$R$10=3),(2*'Test Pile'!$C$19*$D47)/(((12/$B47)+0.1)*2000),IF(OR('Test Pile'!$R$10=4,'Test Pile'!$R$10=5),"n/a",IF('Test Pile'!$R$10=6," ")))))</f>
        <v> </v>
      </c>
      <c r="F47" s="254"/>
      <c r="G47" s="111">
        <v>102</v>
      </c>
      <c r="H47" s="222"/>
      <c r="I47" s="223"/>
      <c r="J47" s="222"/>
      <c r="K47" s="255" t="str">
        <f>IF(OR($H47=0,$J47=0)," ",IF('Test Pile'!$R$10=1,(2*'Test Pile'!$C$19*$J47)/(((12/$H47)+1)*2000),IF(OR('Test Pile'!$R$10=2,'Test Pile'!$R$10=3),(2*'Test Pile'!$C$19*$J47)/(((12/$H47)+0.1)*2000),IF(OR('Test Pile'!$R$10=4,'Test Pile'!$R$10=5),"n/a",IF('Test Pile'!$R$10=6," ")))))</f>
        <v> </v>
      </c>
      <c r="L47" s="115"/>
      <c r="M47" s="118">
        <v>137</v>
      </c>
      <c r="N47" s="259"/>
      <c r="O47" s="226"/>
      <c r="P47" s="259"/>
      <c r="Q47" s="255" t="str">
        <f>IF(OR($N47=0,$P47=0)," ",IF('Test Pile'!$R$10=1,(2*'Test Pile'!$C$19*$P47)/(((12/$N47)+1)*2000),IF(OR('Test Pile'!$R$10=2,'Test Pile'!$R$10=3),(2*'Test Pile'!$C$19*$P47)/(((12/$N47)+0.1)*2000),IF(OR('Test Pile'!$R$10=4,'Test Pile'!$R$10=5),"n/a",IF('Test Pile'!$R$10=6," ")))))</f>
        <v> </v>
      </c>
      <c r="R47" s="5"/>
      <c r="S47" s="2"/>
      <c r="T47" s="2"/>
      <c r="U47" s="2"/>
      <c r="V47" s="2"/>
      <c r="W47" s="292"/>
    </row>
    <row r="48" spans="1:23" ht="6" customHeight="1">
      <c r="A48" s="109"/>
      <c r="B48" s="221"/>
      <c r="C48" s="95"/>
      <c r="D48" s="115"/>
      <c r="E48" s="115"/>
      <c r="F48" s="115"/>
      <c r="G48" s="109"/>
      <c r="H48" s="221"/>
      <c r="I48" s="95"/>
      <c r="J48" s="115"/>
      <c r="K48" s="115"/>
      <c r="L48" s="115"/>
      <c r="M48" s="123"/>
      <c r="N48" s="124"/>
      <c r="O48" s="124"/>
      <c r="P48" s="124"/>
      <c r="Q48" s="117" t="str">
        <f>IF(P48=0,"  ",(2*#REF!*P48)/(((12/N48)+0.1)*2000))</f>
        <v>  </v>
      </c>
      <c r="R48" s="5"/>
      <c r="S48" s="2"/>
      <c r="T48" s="2"/>
      <c r="U48" s="2"/>
      <c r="V48" s="2"/>
      <c r="W48" s="292"/>
    </row>
    <row r="49" spans="1:23" ht="13.5" thickBot="1">
      <c r="A49" s="7"/>
      <c r="B49" s="6"/>
      <c r="C49" s="6"/>
      <c r="D49" s="6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2"/>
      <c r="T49" s="2"/>
      <c r="U49" s="2"/>
      <c r="V49" s="2"/>
      <c r="W49" s="292"/>
    </row>
    <row r="50" spans="1:23" ht="13.5" thickTop="1">
      <c r="A50" s="4"/>
      <c r="B50" s="2"/>
      <c r="C50" s="3"/>
      <c r="D50" s="2"/>
      <c r="E50" s="2"/>
      <c r="F50" s="2"/>
      <c r="G50" s="4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92"/>
    </row>
    <row r="51" spans="1:23" ht="12.75">
      <c r="A51" s="294"/>
      <c r="B51" s="292"/>
      <c r="C51" s="295"/>
      <c r="D51" s="292"/>
      <c r="E51" s="292"/>
      <c r="F51" s="292"/>
      <c r="G51" s="294"/>
      <c r="H51" s="292"/>
      <c r="I51" s="295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</row>
    <row r="52" spans="1:23" ht="12.75">
      <c r="A52" s="294"/>
      <c r="B52" s="292"/>
      <c r="C52" s="295"/>
      <c r="D52" s="292"/>
      <c r="E52" s="292"/>
      <c r="F52" s="292"/>
      <c r="G52" s="294"/>
      <c r="H52" s="292"/>
      <c r="I52" s="295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</row>
    <row r="53" spans="1:23" ht="12.75">
      <c r="A53" s="294"/>
      <c r="B53" s="292"/>
      <c r="C53" s="295"/>
      <c r="D53" s="292"/>
      <c r="E53" s="292"/>
      <c r="F53" s="292"/>
      <c r="G53" s="294"/>
      <c r="H53" s="292"/>
      <c r="I53" s="295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</row>
    <row r="54" spans="1:23" ht="12.75">
      <c r="A54" s="294"/>
      <c r="B54" s="292"/>
      <c r="C54" s="295"/>
      <c r="D54" s="292"/>
      <c r="E54" s="292"/>
      <c r="F54" s="292"/>
      <c r="G54" s="294"/>
      <c r="H54" s="292"/>
      <c r="I54" s="295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</row>
    <row r="55" spans="1:23" ht="12.75">
      <c r="A55" s="294"/>
      <c r="B55" s="292"/>
      <c r="C55" s="295"/>
      <c r="D55" s="292"/>
      <c r="E55" s="292"/>
      <c r="F55" s="292"/>
      <c r="G55" s="294"/>
      <c r="H55" s="292"/>
      <c r="I55" s="295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</row>
    <row r="56" spans="1:22" ht="12.75">
      <c r="A56" s="294"/>
      <c r="B56" s="292"/>
      <c r="C56" s="295"/>
      <c r="D56" s="292"/>
      <c r="E56" s="292"/>
      <c r="F56" s="292"/>
      <c r="G56" s="294"/>
      <c r="H56" s="292"/>
      <c r="I56" s="295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</row>
  </sheetData>
  <sheetProtection password="CC24" sheet="1" objects="1" scenarios="1"/>
  <printOptions horizontalCentered="1"/>
  <pageMargins left="0" right="0" top="0" bottom="0" header="0" footer="0"/>
  <pageSetup blackAndWhite="1" fitToHeight="6" fitToWidth="1" horizontalDpi="300" verticalDpi="300" orientation="portrait" r:id="rId2"/>
  <headerFooter alignWithMargins="0"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56"/>
  <sheetViews>
    <sheetView showGridLines="0" showRowColHeaders="0" showZeros="0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4.7109375" style="0" customWidth="1"/>
    <col min="3" max="3" width="0.5625" style="0" customWidth="1"/>
    <col min="4" max="4" width="4.7109375" style="0" customWidth="1"/>
    <col min="5" max="5" width="6.8515625" style="0" customWidth="1"/>
    <col min="6" max="6" width="8.7109375" style="0" customWidth="1"/>
    <col min="7" max="7" width="4.421875" style="0" customWidth="1"/>
    <col min="8" max="8" width="4.7109375" style="0" customWidth="1"/>
    <col min="9" max="9" width="0.5625" style="0" customWidth="1"/>
    <col min="10" max="10" width="4.7109375" style="0" customWidth="1"/>
    <col min="11" max="11" width="6.8515625" style="0" customWidth="1"/>
    <col min="12" max="12" width="8.7109375" style="0" customWidth="1"/>
    <col min="13" max="13" width="4.57421875" style="0" customWidth="1"/>
    <col min="14" max="14" width="4.7109375" style="0" customWidth="1"/>
    <col min="15" max="15" width="0.5625" style="0" customWidth="1"/>
    <col min="16" max="16" width="4.7109375" style="0" customWidth="1"/>
    <col min="17" max="17" width="6.8515625" style="0" customWidth="1"/>
    <col min="18" max="18" width="1.28515625" style="0" customWidth="1"/>
    <col min="19" max="20" width="0" style="0" hidden="1" customWidth="1"/>
    <col min="21" max="21" width="14.421875" style="0" hidden="1" customWidth="1"/>
    <col min="22" max="22" width="5.28125" style="0" customWidth="1"/>
    <col min="23" max="23" width="15.28125" style="0" customWidth="1"/>
  </cols>
  <sheetData>
    <row r="1" spans="1:23" ht="15" customHeigh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289"/>
    </row>
    <row r="2" spans="1:23" ht="15" customHeight="1" thickBot="1">
      <c r="A2" s="20"/>
      <c r="B2" s="19"/>
      <c r="C2" s="19"/>
      <c r="D2" s="19"/>
      <c r="E2" s="19"/>
      <c r="F2" s="19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21"/>
      <c r="S2" s="1"/>
      <c r="T2" s="1"/>
      <c r="U2" s="1"/>
      <c r="V2" s="1"/>
      <c r="W2" s="290"/>
    </row>
    <row r="3" spans="1:23" ht="9.75" customHeight="1" thickTop="1">
      <c r="A3" s="67" t="s">
        <v>0</v>
      </c>
      <c r="B3" s="68"/>
      <c r="C3" s="69"/>
      <c r="D3" s="68"/>
      <c r="E3" s="68"/>
      <c r="F3" s="68"/>
      <c r="G3" s="68"/>
      <c r="H3" s="68"/>
      <c r="I3" s="69"/>
      <c r="J3" s="68"/>
      <c r="K3" s="68"/>
      <c r="L3" s="68"/>
      <c r="M3" s="68"/>
      <c r="N3" s="68"/>
      <c r="O3" s="68"/>
      <c r="P3" s="68"/>
      <c r="Q3" s="68"/>
      <c r="R3" s="25"/>
      <c r="S3" s="22"/>
      <c r="T3" s="22"/>
      <c r="U3" s="22"/>
      <c r="V3" s="22"/>
      <c r="W3" s="290"/>
    </row>
    <row r="4" spans="1:23" ht="9.75" customHeight="1">
      <c r="A4" s="70" t="s">
        <v>1</v>
      </c>
      <c r="B4" s="68"/>
      <c r="C4" s="69"/>
      <c r="D4" s="68"/>
      <c r="E4" s="68"/>
      <c r="F4" s="68"/>
      <c r="G4" s="68"/>
      <c r="H4" s="68"/>
      <c r="I4" s="69"/>
      <c r="J4" s="68"/>
      <c r="K4" s="68"/>
      <c r="L4" s="68"/>
      <c r="M4" s="68"/>
      <c r="N4" s="68"/>
      <c r="O4" s="68"/>
      <c r="P4" s="68"/>
      <c r="Q4" s="68"/>
      <c r="R4" s="25"/>
      <c r="S4" s="22"/>
      <c r="T4" s="22"/>
      <c r="U4" s="22"/>
      <c r="V4" s="22"/>
      <c r="W4" s="290"/>
    </row>
    <row r="5" spans="1:23" ht="15" customHeight="1">
      <c r="A5" s="70" t="s">
        <v>2</v>
      </c>
      <c r="B5" s="68"/>
      <c r="C5" s="69"/>
      <c r="D5" s="68"/>
      <c r="E5" s="68"/>
      <c r="F5" s="68"/>
      <c r="G5" s="68"/>
      <c r="H5" s="68"/>
      <c r="I5" s="69"/>
      <c r="J5" s="68"/>
      <c r="K5" s="68"/>
      <c r="L5" s="68"/>
      <c r="M5" s="68"/>
      <c r="N5" s="68"/>
      <c r="O5" s="68"/>
      <c r="P5" s="68"/>
      <c r="Q5" s="68"/>
      <c r="R5" s="25"/>
      <c r="S5" s="22"/>
      <c r="T5" s="22"/>
      <c r="U5" s="22"/>
      <c r="V5" s="22"/>
      <c r="W5" s="291"/>
    </row>
    <row r="6" spans="1:23" ht="15" customHeight="1" thickBot="1">
      <c r="A6" s="71" t="s">
        <v>54</v>
      </c>
      <c r="B6" s="75"/>
      <c r="C6" s="76"/>
      <c r="D6" s="77"/>
      <c r="E6" s="77"/>
      <c r="F6" s="77"/>
      <c r="G6" s="74"/>
      <c r="H6" s="75"/>
      <c r="I6" s="76"/>
      <c r="J6" s="77"/>
      <c r="K6" s="77"/>
      <c r="L6" s="77"/>
      <c r="M6" s="73"/>
      <c r="N6" s="78"/>
      <c r="O6" s="78"/>
      <c r="P6" s="78"/>
      <c r="Q6" s="79"/>
      <c r="R6" s="23"/>
      <c r="S6" s="24"/>
      <c r="T6" s="24"/>
      <c r="U6" s="24"/>
      <c r="V6" s="24"/>
      <c r="W6" s="292"/>
    </row>
    <row r="7" spans="1:23" ht="15" customHeight="1" thickTop="1">
      <c r="A7" s="247" t="s">
        <v>4</v>
      </c>
      <c r="B7" s="82"/>
      <c r="C7" s="81"/>
      <c r="D7" s="83"/>
      <c r="E7" s="83"/>
      <c r="F7" s="256">
        <f>'Test Pile'!C6</f>
        <v>0</v>
      </c>
      <c r="G7" s="232"/>
      <c r="H7" s="82"/>
      <c r="I7" s="81"/>
      <c r="J7" s="83"/>
      <c r="K7" s="83"/>
      <c r="L7" s="83"/>
      <c r="M7" s="80"/>
      <c r="N7" s="80"/>
      <c r="O7" s="80"/>
      <c r="P7" s="80"/>
      <c r="Q7" s="84"/>
      <c r="R7" s="5"/>
      <c r="S7" s="2"/>
      <c r="T7" s="2"/>
      <c r="U7" s="2"/>
      <c r="V7" s="2"/>
      <c r="W7" s="292"/>
    </row>
    <row r="8" spans="1:23" ht="15.75">
      <c r="A8" s="248" t="s">
        <v>55</v>
      </c>
      <c r="B8" s="120"/>
      <c r="C8" s="130"/>
      <c r="D8" s="131"/>
      <c r="E8" s="132"/>
      <c r="F8" s="257">
        <f>'Test Pile'!C7</f>
        <v>0</v>
      </c>
      <c r="H8" s="120"/>
      <c r="I8" s="130"/>
      <c r="J8" s="131"/>
      <c r="K8" s="132"/>
      <c r="L8" s="132"/>
      <c r="M8" s="85"/>
      <c r="Q8" s="245" t="s">
        <v>121</v>
      </c>
      <c r="R8" s="5"/>
      <c r="S8" s="2"/>
      <c r="T8" s="2"/>
      <c r="U8" s="2"/>
      <c r="V8" s="2"/>
      <c r="W8" s="292"/>
    </row>
    <row r="9" spans="1:23" ht="3.75" customHeight="1" thickBot="1">
      <c r="A9" s="89"/>
      <c r="B9" s="90"/>
      <c r="C9" s="89"/>
      <c r="D9" s="91"/>
      <c r="E9" s="92"/>
      <c r="F9" s="92"/>
      <c r="G9" s="89"/>
      <c r="H9" s="90"/>
      <c r="I9" s="89"/>
      <c r="J9" s="91"/>
      <c r="K9" s="92"/>
      <c r="L9" s="92"/>
      <c r="M9" s="88"/>
      <c r="N9" s="92"/>
      <c r="O9" s="91"/>
      <c r="P9" s="92"/>
      <c r="Q9" s="159"/>
      <c r="R9" s="5"/>
      <c r="S9" s="2"/>
      <c r="T9" s="2"/>
      <c r="U9" s="2"/>
      <c r="V9" s="2"/>
      <c r="W9" s="292"/>
    </row>
    <row r="10" spans="1:23" ht="113.25" thickTop="1">
      <c r="A10" s="96" t="s">
        <v>7</v>
      </c>
      <c r="B10" s="97" t="s">
        <v>8</v>
      </c>
      <c r="C10" s="98"/>
      <c r="D10" s="97" t="s">
        <v>9</v>
      </c>
      <c r="E10" s="97" t="s">
        <v>10</v>
      </c>
      <c r="F10" s="96"/>
      <c r="G10" s="96" t="s">
        <v>7</v>
      </c>
      <c r="H10" s="97" t="s">
        <v>8</v>
      </c>
      <c r="I10" s="98"/>
      <c r="J10" s="97" t="s">
        <v>9</v>
      </c>
      <c r="K10" s="97" t="s">
        <v>10</v>
      </c>
      <c r="L10" s="99"/>
      <c r="M10" s="100" t="s">
        <v>7</v>
      </c>
      <c r="N10" s="97" t="s">
        <v>8</v>
      </c>
      <c r="O10" s="101"/>
      <c r="P10" s="102" t="s">
        <v>9</v>
      </c>
      <c r="Q10" s="97" t="s">
        <v>11</v>
      </c>
      <c r="R10" s="5"/>
      <c r="S10" s="2"/>
      <c r="T10" s="2"/>
      <c r="U10" s="2"/>
      <c r="V10" s="2"/>
      <c r="W10" s="292"/>
    </row>
    <row r="11" spans="1:23" ht="6" customHeight="1">
      <c r="A11" s="99"/>
      <c r="B11" s="105"/>
      <c r="C11" s="98"/>
      <c r="D11" s="101"/>
      <c r="E11" s="101"/>
      <c r="F11" s="99"/>
      <c r="G11" s="99"/>
      <c r="H11" s="105"/>
      <c r="I11" s="98"/>
      <c r="J11" s="101"/>
      <c r="K11" s="101"/>
      <c r="L11" s="99"/>
      <c r="M11" s="106"/>
      <c r="N11" s="107"/>
      <c r="O11" s="101"/>
      <c r="P11" s="101"/>
      <c r="Q11" s="101"/>
      <c r="R11" s="5"/>
      <c r="S11" s="2"/>
      <c r="T11" s="31">
        <v>6</v>
      </c>
      <c r="U11" s="2"/>
      <c r="V11" s="2"/>
      <c r="W11" s="293"/>
    </row>
    <row r="12" spans="1:23" ht="4.5" customHeight="1">
      <c r="A12" s="109"/>
      <c r="B12" s="110"/>
      <c r="C12" s="95"/>
      <c r="D12" s="110"/>
      <c r="E12" s="110"/>
      <c r="F12" s="95"/>
      <c r="G12" s="109"/>
      <c r="H12" s="110"/>
      <c r="I12" s="95"/>
      <c r="J12" s="110"/>
      <c r="K12" s="110"/>
      <c r="L12" s="95"/>
      <c r="M12" s="45"/>
      <c r="N12" s="94"/>
      <c r="O12" s="110"/>
      <c r="P12" s="110"/>
      <c r="Q12" s="110"/>
      <c r="R12" s="5"/>
      <c r="S12" s="2"/>
      <c r="T12" s="30" t="s">
        <v>14</v>
      </c>
      <c r="U12" s="26"/>
      <c r="V12" s="26"/>
      <c r="W12" s="292"/>
    </row>
    <row r="13" spans="1:23" ht="15" customHeight="1">
      <c r="A13" s="252">
        <v>101</v>
      </c>
      <c r="B13" s="222"/>
      <c r="C13" s="223"/>
      <c r="D13" s="222"/>
      <c r="E13" s="255" t="str">
        <f>IF(OR($B13=0,$D13=0)," ",IF('Test Pile'!$R$10=1,(2*'Test Pile'!$C$19*$D13)/(((12/$B13)+1)*2000),IF(OR('Test Pile'!$R$10=2,'Test Pile'!$R$10=3),(2*'Test Pile'!$C$19*$D13)/(((12/$B13)+0.1)*2000),IF(OR('Test Pile'!$R$10=4,'Test Pile'!$R$10=5),"n/a",IF('Test Pile'!$R$10=6," ")))))</f>
        <v> </v>
      </c>
      <c r="F13" s="254"/>
      <c r="G13" s="111">
        <v>136</v>
      </c>
      <c r="H13" s="222"/>
      <c r="I13" s="223"/>
      <c r="J13" s="222"/>
      <c r="K13" s="255" t="str">
        <f>IF(OR($H13=0,$J13=0)," ",IF('Test Pile'!$R$10=1,(2*'Test Pile'!$C$19*$J13)/(((12/$H13)+1)*2000),IF(OR('Test Pile'!$R$10=2,'Test Pile'!$R$10=3),(2*'Test Pile'!$C$19*$J13)/(((12/$H13)+0.1)*2000),IF(OR('Test Pile'!$R$10=4,'Test Pile'!$R$10=5),"n/a",IF('Test Pile'!$R$10=6," ")))))</f>
        <v> </v>
      </c>
      <c r="L13" s="95"/>
      <c r="M13" s="253">
        <v>171</v>
      </c>
      <c r="N13" s="258"/>
      <c r="O13" s="224"/>
      <c r="P13" s="246"/>
      <c r="Q13" s="255" t="str">
        <f>IF(OR($N13=0,$P13=0)," ",IF('Test Pile'!$R$10=1,(2*'Test Pile'!$C$19*$P13)/(((12/$N13)+1)*2000),IF(OR('Test Pile'!$R$10=2,'Test Pile'!$R$10=3),(2*'Test Pile'!$C$19*$P13)/(((12/$N13)+0.1)*2000),IF(OR('Test Pile'!$R$10=4,'Test Pile'!$R$10=5),"n/a",IF('Test Pile'!$R$10=6," ")))))</f>
        <v> </v>
      </c>
      <c r="R13" s="5"/>
      <c r="S13" s="2"/>
      <c r="T13" s="2" t="s">
        <v>16</v>
      </c>
      <c r="U13" s="2"/>
      <c r="V13" s="2"/>
      <c r="W13" s="292"/>
    </row>
    <row r="14" spans="1:23" ht="15" customHeight="1">
      <c r="A14" s="252">
        <v>100</v>
      </c>
      <c r="B14" s="222"/>
      <c r="C14" s="223"/>
      <c r="D14" s="222"/>
      <c r="E14" s="255" t="str">
        <f>IF(OR($B14=0,$D14=0)," ",IF('Test Pile'!$R$10=1,(2*'Test Pile'!$C$19*$D14)/(((12/$B14)+1)*2000),IF(OR('Test Pile'!$R$10=2,'Test Pile'!$R$10=3),(2*'Test Pile'!$C$19*$D14)/(((12/$B14)+0.1)*2000),IF(OR('Test Pile'!$R$10=4,'Test Pile'!$R$10=5),"n/a",IF('Test Pile'!$R$10=6," ")))))</f>
        <v> </v>
      </c>
      <c r="F14" s="254"/>
      <c r="G14" s="111">
        <v>135</v>
      </c>
      <c r="H14" s="222"/>
      <c r="I14" s="223"/>
      <c r="J14" s="222"/>
      <c r="K14" s="255" t="str">
        <f>IF(OR($H14=0,$J14=0)," ",IF('Test Pile'!$R$10=1,(2*'Test Pile'!$C$19*$J14)/(((12/$H14)+1)*2000),IF(OR('Test Pile'!$R$10=2,'Test Pile'!$R$10=3),(2*'Test Pile'!$C$19*$J14)/(((12/$H14)+0.1)*2000),IF(OR('Test Pile'!$R$10=4,'Test Pile'!$R$10=5),"n/a",IF('Test Pile'!$R$10=6," ")))))</f>
        <v> </v>
      </c>
      <c r="L14" s="113"/>
      <c r="M14" s="114">
        <v>170</v>
      </c>
      <c r="N14" s="222"/>
      <c r="O14" s="226"/>
      <c r="P14" s="222"/>
      <c r="Q14" s="255" t="str">
        <f>IF(OR($N14=0,$P14=0)," ",IF('Test Pile'!$R$10=1,(2*'Test Pile'!$C$19*$P14)/(((12/$N14)+1)*2000),IF(OR('Test Pile'!$R$10=2,'Test Pile'!$R$10=3),(2*'Test Pile'!$C$19*$P14)/(((12/$N14)+0.1)*2000),IF(OR('Test Pile'!$R$10=4,'Test Pile'!$R$10=5),"n/a",IF('Test Pile'!$R$10=6," ")))))</f>
        <v> </v>
      </c>
      <c r="R14" s="5"/>
      <c r="S14" s="2"/>
      <c r="T14" s="30" t="s">
        <v>18</v>
      </c>
      <c r="U14" s="2"/>
      <c r="V14" s="2"/>
      <c r="W14" s="292"/>
    </row>
    <row r="15" spans="1:23" ht="15" customHeight="1">
      <c r="A15" s="252">
        <v>99</v>
      </c>
      <c r="B15" s="222"/>
      <c r="C15" s="223"/>
      <c r="D15" s="222"/>
      <c r="E15" s="255" t="str">
        <f>IF(OR($B15=0,$D15=0)," ",IF('Test Pile'!$R$10=1,(2*'Test Pile'!$C$19*$D15)/(((12/$B15)+1)*2000),IF(OR('Test Pile'!$R$10=2,'Test Pile'!$R$10=3),(2*'Test Pile'!$C$19*$D15)/(((12/$B15)+0.1)*2000),IF(OR('Test Pile'!$R$10=4,'Test Pile'!$R$10=5),"n/a",IF('Test Pile'!$R$10=6," ")))))</f>
        <v> </v>
      </c>
      <c r="F15" s="254"/>
      <c r="G15" s="111">
        <v>134</v>
      </c>
      <c r="H15" s="222"/>
      <c r="I15" s="223"/>
      <c r="J15" s="222"/>
      <c r="K15" s="255" t="str">
        <f>IF(OR($H15=0,$J15=0)," ",IF('Test Pile'!$R$10=1,(2*'Test Pile'!$C$19*$J15)/(((12/$H15)+1)*2000),IF(OR('Test Pile'!$R$10=2,'Test Pile'!$R$10=3),(2*'Test Pile'!$C$19*$J15)/(((12/$H15)+0.1)*2000),IF(OR('Test Pile'!$R$10=4,'Test Pile'!$R$10=5),"n/a",IF('Test Pile'!$R$10=6," ")))))</f>
        <v> </v>
      </c>
      <c r="L15" s="113"/>
      <c r="M15" s="114">
        <v>169</v>
      </c>
      <c r="N15" s="222"/>
      <c r="O15" s="226"/>
      <c r="P15" s="258"/>
      <c r="Q15" s="255" t="str">
        <f>IF(OR($N15=0,$P15=0)," ",IF('Test Pile'!$R$10=1,(2*'Test Pile'!$C$19*$P15)/(((12/$N15)+1)*2000),IF(OR('Test Pile'!$R$10=2,'Test Pile'!$R$10=3),(2*'Test Pile'!$C$19*$P15)/(((12/$N15)+0.1)*2000),IF(OR('Test Pile'!$R$10=4,'Test Pile'!$R$10=5),"n/a",IF('Test Pile'!$R$10=6," ")))))</f>
        <v> </v>
      </c>
      <c r="R15" s="5"/>
      <c r="S15" s="2"/>
      <c r="T15" s="163" t="s">
        <v>20</v>
      </c>
      <c r="U15" s="2"/>
      <c r="V15" s="2"/>
      <c r="W15" s="292"/>
    </row>
    <row r="16" spans="1:23" ht="15" customHeight="1">
      <c r="A16" s="252">
        <v>98</v>
      </c>
      <c r="B16" s="222"/>
      <c r="C16" s="223"/>
      <c r="D16" s="222"/>
      <c r="E16" s="255" t="str">
        <f>IF(OR($B16=0,$D16=0)," ",IF('Test Pile'!$R$10=1,(2*'Test Pile'!$C$19*$D16)/(((12/$B16)+1)*2000),IF(OR('Test Pile'!$R$10=2,'Test Pile'!$R$10=3),(2*'Test Pile'!$C$19*$D16)/(((12/$B16)+0.1)*2000),IF(OR('Test Pile'!$R$10=4,'Test Pile'!$R$10=5),"n/a",IF('Test Pile'!$R$10=6," ")))))</f>
        <v> </v>
      </c>
      <c r="F16" s="254"/>
      <c r="G16" s="111">
        <v>133</v>
      </c>
      <c r="H16" s="222"/>
      <c r="I16" s="223"/>
      <c r="J16" s="222"/>
      <c r="K16" s="255" t="str">
        <f>IF(OR($H16=0,$J16=0)," ",IF('Test Pile'!$R$10=1,(2*'Test Pile'!$C$19*$J16)/(((12/$H16)+1)*2000),IF(OR('Test Pile'!$R$10=2,'Test Pile'!$R$10=3),(2*'Test Pile'!$C$19*$J16)/(((12/$H16)+0.1)*2000),IF(OR('Test Pile'!$R$10=4,'Test Pile'!$R$10=5),"n/a",IF('Test Pile'!$R$10=6," ")))))</f>
        <v> </v>
      </c>
      <c r="L16" s="113"/>
      <c r="M16" s="114">
        <v>168</v>
      </c>
      <c r="N16" s="258"/>
      <c r="O16" s="226"/>
      <c r="P16" s="258"/>
      <c r="Q16" s="255" t="str">
        <f>IF(OR($N16=0,$P16=0)," ",IF('Test Pile'!$R$10=1,(2*'Test Pile'!$C$19*$P16)/(((12/$N16)+1)*2000),IF(OR('Test Pile'!$R$10=2,'Test Pile'!$R$10=3),(2*'Test Pile'!$C$19*$P16)/(((12/$N16)+0.1)*2000),IF(OR('Test Pile'!$R$10=4,'Test Pile'!$R$10=5),"n/a",IF('Test Pile'!$R$10=6," ")))))</f>
        <v> </v>
      </c>
      <c r="R16" s="5"/>
      <c r="S16" s="2"/>
      <c r="T16" s="30" t="s">
        <v>22</v>
      </c>
      <c r="U16" s="2"/>
      <c r="V16" s="2"/>
      <c r="W16" s="292"/>
    </row>
    <row r="17" spans="1:23" ht="15" customHeight="1">
      <c r="A17" s="252">
        <v>97</v>
      </c>
      <c r="B17" s="222"/>
      <c r="C17" s="223"/>
      <c r="D17" s="222"/>
      <c r="E17" s="255" t="str">
        <f>IF(OR($B17=0,$D17=0)," ",IF('Test Pile'!$R$10=1,(2*'Test Pile'!$C$19*$D17)/(((12/$B17)+1)*2000),IF(OR('Test Pile'!$R$10=2,'Test Pile'!$R$10=3),(2*'Test Pile'!$C$19*$D17)/(((12/$B17)+0.1)*2000),IF(OR('Test Pile'!$R$10=4,'Test Pile'!$R$10=5),"n/a",IF('Test Pile'!$R$10=6," ")))))</f>
        <v> </v>
      </c>
      <c r="F17" s="254"/>
      <c r="G17" s="111">
        <v>132</v>
      </c>
      <c r="H17" s="222"/>
      <c r="I17" s="223"/>
      <c r="J17" s="222"/>
      <c r="K17" s="255" t="str">
        <f>IF(OR($H17=0,$J17=0)," ",IF('Test Pile'!$R$10=1,(2*'Test Pile'!$C$19*$J17)/(((12/$H17)+1)*2000),IF(OR('Test Pile'!$R$10=2,'Test Pile'!$R$10=3),(2*'Test Pile'!$C$19*$J17)/(((12/$H17)+0.1)*2000),IF(OR('Test Pile'!$R$10=4,'Test Pile'!$R$10=5),"n/a",IF('Test Pile'!$R$10=6," ")))))</f>
        <v> </v>
      </c>
      <c r="L17" s="115"/>
      <c r="M17" s="114">
        <v>167</v>
      </c>
      <c r="N17" s="258"/>
      <c r="O17" s="226"/>
      <c r="P17" s="258"/>
      <c r="Q17" s="255" t="str">
        <f>IF(OR($N17=0,$P17=0)," ",IF('Test Pile'!$R$10=1,(2*'Test Pile'!$C$19*$P17)/(((12/$N17)+1)*2000),IF(OR('Test Pile'!$R$10=2,'Test Pile'!$R$10=3),(2*'Test Pile'!$C$19*$P17)/(((12/$N17)+0.1)*2000),IF(OR('Test Pile'!$R$10=4,'Test Pile'!$R$10=5),"n/a",IF('Test Pile'!$R$10=6," ")))))</f>
        <v> </v>
      </c>
      <c r="R17" s="5"/>
      <c r="S17" s="2"/>
      <c r="T17" s="9"/>
      <c r="U17" s="2"/>
      <c r="V17" s="2"/>
      <c r="W17" s="292"/>
    </row>
    <row r="18" spans="1:23" ht="15" customHeight="1">
      <c r="A18" s="111">
        <v>96</v>
      </c>
      <c r="B18" s="222"/>
      <c r="C18" s="223"/>
      <c r="D18" s="222"/>
      <c r="E18" s="255" t="str">
        <f>IF(OR($B18=0,$D18=0)," ",IF('Test Pile'!$R$10=1,(2*'Test Pile'!$C$19*$D18)/(((12/$B18)+1)*2000),IF(OR('Test Pile'!$R$10=2,'Test Pile'!$R$10=3),(2*'Test Pile'!$C$19*$D18)/(((12/$B18)+0.1)*2000),IF(OR('Test Pile'!$R$10=4,'Test Pile'!$R$10=5),"n/a",IF('Test Pile'!$R$10=6," ")))))</f>
        <v> </v>
      </c>
      <c r="F18" s="254"/>
      <c r="G18" s="111">
        <v>131</v>
      </c>
      <c r="H18" s="222"/>
      <c r="I18" s="223"/>
      <c r="J18" s="222"/>
      <c r="K18" s="255" t="str">
        <f>IF(OR($H18=0,$J18=0)," ",IF('Test Pile'!$R$10=1,(2*'Test Pile'!$C$19*$J18)/(((12/$H18)+1)*2000),IF(OR('Test Pile'!$R$10=2,'Test Pile'!$R$10=3),(2*'Test Pile'!$C$19*$J18)/(((12/$H18)+0.1)*2000),IF(OR('Test Pile'!$R$10=4,'Test Pile'!$R$10=5),"n/a",IF('Test Pile'!$R$10=6," ")))))</f>
        <v> </v>
      </c>
      <c r="L18" s="115"/>
      <c r="M18" s="114">
        <v>166</v>
      </c>
      <c r="N18" s="258"/>
      <c r="O18" s="226"/>
      <c r="P18" s="258"/>
      <c r="Q18" s="255" t="str">
        <f>IF(OR($N18=0,$P18=0)," ",IF('Test Pile'!$R$10=1,(2*'Test Pile'!$C$19*$P18)/(((12/$N18)+1)*2000),IF(OR('Test Pile'!$R$10=2,'Test Pile'!$R$10=3),(2*'Test Pile'!$C$19*$P18)/(((12/$N18)+0.1)*2000),IF(OR('Test Pile'!$R$10=4,'Test Pile'!$R$10=5),"n/a",IF('Test Pile'!$R$10=6," ")))))</f>
        <v> </v>
      </c>
      <c r="R18" s="5"/>
      <c r="S18" s="2"/>
      <c r="T18" s="161">
        <v>4</v>
      </c>
      <c r="U18" s="2"/>
      <c r="V18" s="2"/>
      <c r="W18" s="292"/>
    </row>
    <row r="19" spans="1:23" ht="15" customHeight="1">
      <c r="A19" s="111">
        <v>95</v>
      </c>
      <c r="B19" s="222"/>
      <c r="C19" s="223"/>
      <c r="D19" s="222"/>
      <c r="E19" s="255" t="str">
        <f>IF(OR($B19=0,$D19=0)," ",IF('Test Pile'!$R$10=1,(2*'Test Pile'!$C$19*$D19)/(((12/$B19)+1)*2000),IF(OR('Test Pile'!$R$10=2,'Test Pile'!$R$10=3),(2*'Test Pile'!$C$19*$D19)/(((12/$B19)+0.1)*2000),IF(OR('Test Pile'!$R$10=4,'Test Pile'!$R$10=5),"n/a",IF('Test Pile'!$R$10=6," ")))))</f>
        <v> </v>
      </c>
      <c r="F19" s="254"/>
      <c r="G19" s="111">
        <v>130</v>
      </c>
      <c r="H19" s="222"/>
      <c r="I19" s="223"/>
      <c r="J19" s="222"/>
      <c r="K19" s="255" t="str">
        <f>IF(OR($H19=0,$J19=0)," ",IF('Test Pile'!$R$10=1,(2*'Test Pile'!$C$19*$J19)/(((12/$H19)+1)*2000),IF(OR('Test Pile'!$R$10=2,'Test Pile'!$R$10=3),(2*'Test Pile'!$C$19*$J19)/(((12/$H19)+0.1)*2000),IF(OR('Test Pile'!$R$10=4,'Test Pile'!$R$10=5),"n/a",IF('Test Pile'!$R$10=6," ")))))</f>
        <v> </v>
      </c>
      <c r="L19" s="117"/>
      <c r="M19" s="118">
        <v>165</v>
      </c>
      <c r="N19" s="258"/>
      <c r="O19" s="227"/>
      <c r="P19" s="258"/>
      <c r="Q19" s="255" t="str">
        <f>IF(OR($N19=0,$P19=0)," ",IF('Test Pile'!$R$10=1,(2*'Test Pile'!$C$19*$P19)/(((12/$N19)+1)*2000),IF(OR('Test Pile'!$R$10=2,'Test Pile'!$R$10=3),(2*'Test Pile'!$C$19*$P19)/(((12/$N19)+0.1)*2000),IF(OR('Test Pile'!$R$10=4,'Test Pile'!$R$10=5),"n/a",IF('Test Pile'!$R$10=6," ")))))</f>
        <v> </v>
      </c>
      <c r="R19" s="5"/>
      <c r="S19" s="2"/>
      <c r="T19" s="9" t="s">
        <v>26</v>
      </c>
      <c r="U19" s="2"/>
      <c r="V19" s="2"/>
      <c r="W19" s="292"/>
    </row>
    <row r="20" spans="1:23" ht="15" customHeight="1">
      <c r="A20" s="111">
        <v>94</v>
      </c>
      <c r="B20" s="222"/>
      <c r="C20" s="223"/>
      <c r="D20" s="222"/>
      <c r="E20" s="255" t="str">
        <f>IF(OR($B20=0,$D20=0)," ",IF('Test Pile'!$R$10=1,(2*'Test Pile'!$C$19*$D20)/(((12/$B20)+1)*2000),IF(OR('Test Pile'!$R$10=2,'Test Pile'!$R$10=3),(2*'Test Pile'!$C$19*$D20)/(((12/$B20)+0.1)*2000),IF(OR('Test Pile'!$R$10=4,'Test Pile'!$R$10=5),"n/a",IF('Test Pile'!$R$10=6," ")))))</f>
        <v> </v>
      </c>
      <c r="F20" s="254"/>
      <c r="G20" s="111">
        <v>129</v>
      </c>
      <c r="H20" s="222"/>
      <c r="I20" s="223"/>
      <c r="J20" s="222"/>
      <c r="K20" s="255" t="str">
        <f>IF(OR($H20=0,$J20=0)," ",IF('Test Pile'!$R$10=1,(2*'Test Pile'!$C$19*$J20)/(((12/$H20)+1)*2000),IF(OR('Test Pile'!$R$10=2,'Test Pile'!$R$10=3),(2*'Test Pile'!$C$19*$J20)/(((12/$H20)+0.1)*2000),IF(OR('Test Pile'!$R$10=4,'Test Pile'!$R$10=5),"n/a",IF('Test Pile'!$R$10=6," ")))))</f>
        <v> </v>
      </c>
      <c r="L20" s="117"/>
      <c r="M20" s="118">
        <v>164</v>
      </c>
      <c r="N20" s="258"/>
      <c r="O20" s="226"/>
      <c r="P20" s="258"/>
      <c r="Q20" s="255" t="str">
        <f>IF(OR($N20=0,$P20=0)," ",IF('Test Pile'!$R$10=1,(2*'Test Pile'!$C$19*$P20)/(((12/$N20)+1)*2000),IF(OR('Test Pile'!$R$10=2,'Test Pile'!$R$10=3),(2*'Test Pile'!$C$19*$P20)/(((12/$N20)+0.1)*2000),IF(OR('Test Pile'!$R$10=4,'Test Pile'!$R$10=5),"n/a",IF('Test Pile'!$R$10=6," ")))))</f>
        <v> </v>
      </c>
      <c r="R20" s="5"/>
      <c r="S20" s="2"/>
      <c r="T20" s="9" t="s">
        <v>28</v>
      </c>
      <c r="U20" s="2"/>
      <c r="V20" s="2"/>
      <c r="W20" s="292"/>
    </row>
    <row r="21" spans="1:23" ht="15" customHeight="1">
      <c r="A21" s="111">
        <v>93</v>
      </c>
      <c r="B21" s="222"/>
      <c r="C21" s="223"/>
      <c r="D21" s="222"/>
      <c r="E21" s="255" t="str">
        <f>IF(OR($B21=0,$D21=0)," ",IF('Test Pile'!$R$10=1,(2*'Test Pile'!$C$19*$D21)/(((12/$B21)+1)*2000),IF(OR('Test Pile'!$R$10=2,'Test Pile'!$R$10=3),(2*'Test Pile'!$C$19*$D21)/(((12/$B21)+0.1)*2000),IF(OR('Test Pile'!$R$10=4,'Test Pile'!$R$10=5),"n/a",IF('Test Pile'!$R$10=6," ")))))</f>
        <v> </v>
      </c>
      <c r="F21" s="254"/>
      <c r="G21" s="111">
        <v>128</v>
      </c>
      <c r="H21" s="222"/>
      <c r="I21" s="223"/>
      <c r="J21" s="222"/>
      <c r="K21" s="255" t="str">
        <f>IF(OR($H21=0,$J21=0)," ",IF('Test Pile'!$R$10=1,(2*'Test Pile'!$C$19*$J21)/(((12/$H21)+1)*2000),IF(OR('Test Pile'!$R$10=2,'Test Pile'!$R$10=3),(2*'Test Pile'!$C$19*$J21)/(((12/$H21)+0.1)*2000),IF(OR('Test Pile'!$R$10=4,'Test Pile'!$R$10=5),"n/a",IF('Test Pile'!$R$10=6," ")))))</f>
        <v> </v>
      </c>
      <c r="L21" s="117"/>
      <c r="M21" s="118">
        <v>163</v>
      </c>
      <c r="N21" s="258"/>
      <c r="O21" s="226"/>
      <c r="P21" s="258"/>
      <c r="Q21" s="255" t="str">
        <f>IF(OR($N21=0,$P21=0)," ",IF('Test Pile'!$R$10=1,(2*'Test Pile'!$C$19*$P21)/(((12/$N21)+1)*2000),IF(OR('Test Pile'!$R$10=2,'Test Pile'!$R$10=3),(2*'Test Pile'!$C$19*$P21)/(((12/$N21)+0.1)*2000),IF(OR('Test Pile'!$R$10=4,'Test Pile'!$R$10=5),"n/a",IF('Test Pile'!$R$10=6," ")))))</f>
        <v> </v>
      </c>
      <c r="R21" s="5"/>
      <c r="S21" s="2"/>
      <c r="T21" s="9" t="s">
        <v>30</v>
      </c>
      <c r="U21" s="2"/>
      <c r="V21" s="2"/>
      <c r="W21" s="292"/>
    </row>
    <row r="22" spans="1:23" ht="15" customHeight="1">
      <c r="A22" s="111">
        <v>92</v>
      </c>
      <c r="B22" s="222"/>
      <c r="C22" s="223"/>
      <c r="D22" s="222"/>
      <c r="E22" s="255" t="str">
        <f>IF(OR($B22=0,$D22=0)," ",IF('Test Pile'!$R$10=1,(2*'Test Pile'!$C$19*$D22)/(((12/$B22)+1)*2000),IF(OR('Test Pile'!$R$10=2,'Test Pile'!$R$10=3),(2*'Test Pile'!$C$19*$D22)/(((12/$B22)+0.1)*2000),IF(OR('Test Pile'!$R$10=4,'Test Pile'!$R$10=5),"n/a",IF('Test Pile'!$R$10=6," ")))))</f>
        <v> </v>
      </c>
      <c r="F22" s="254"/>
      <c r="G22" s="111">
        <v>127</v>
      </c>
      <c r="H22" s="222"/>
      <c r="I22" s="223"/>
      <c r="J22" s="222"/>
      <c r="K22" s="255" t="str">
        <f>IF(OR($H22=0,$J22=0)," ",IF('Test Pile'!$R$10=1,(2*'Test Pile'!$C$19*$J22)/(((12/$H22)+1)*2000),IF(OR('Test Pile'!$R$10=2,'Test Pile'!$R$10=3),(2*'Test Pile'!$C$19*$J22)/(((12/$H22)+0.1)*2000),IF(OR('Test Pile'!$R$10=4,'Test Pile'!$R$10=5),"n/a",IF('Test Pile'!$R$10=6," ")))))</f>
        <v> </v>
      </c>
      <c r="L22" s="117"/>
      <c r="M22" s="118">
        <v>162</v>
      </c>
      <c r="N22" s="258"/>
      <c r="O22" s="226"/>
      <c r="P22" s="258"/>
      <c r="Q22" s="255" t="str">
        <f>IF(OR($N22=0,$P22=0)," ",IF('Test Pile'!$R$10=1,(2*'Test Pile'!$C$19*$P22)/(((12/$N22)+1)*2000),IF(OR('Test Pile'!$R$10=2,'Test Pile'!$R$10=3),(2*'Test Pile'!$C$19*$P22)/(((12/$N22)+0.1)*2000),IF(OR('Test Pile'!$R$10=4,'Test Pile'!$R$10=5),"n/a",IF('Test Pile'!$R$10=6," ")))))</f>
        <v> </v>
      </c>
      <c r="R22" s="5"/>
      <c r="S22" s="2"/>
      <c r="T22" s="2"/>
      <c r="U22" s="2"/>
      <c r="V22" s="2"/>
      <c r="W22" s="292"/>
    </row>
    <row r="23" spans="1:23" ht="15" customHeight="1">
      <c r="A23" s="111">
        <v>91</v>
      </c>
      <c r="B23" s="222"/>
      <c r="C23" s="223"/>
      <c r="D23" s="222"/>
      <c r="E23" s="255" t="str">
        <f>IF(OR($B23=0,$D23=0)," ",IF('Test Pile'!$R$10=1,(2*'Test Pile'!$C$19*$D23)/(((12/$B23)+1)*2000),IF(OR('Test Pile'!$R$10=2,'Test Pile'!$R$10=3),(2*'Test Pile'!$C$19*$D23)/(((12/$B23)+0.1)*2000),IF(OR('Test Pile'!$R$10=4,'Test Pile'!$R$10=5),"n/a",IF('Test Pile'!$R$10=6," ")))))</f>
        <v> </v>
      </c>
      <c r="F23" s="254"/>
      <c r="G23" s="111">
        <v>126</v>
      </c>
      <c r="H23" s="222"/>
      <c r="I23" s="223"/>
      <c r="J23" s="222"/>
      <c r="K23" s="255" t="str">
        <f>IF(OR($H23=0,$J23=0)," ",IF('Test Pile'!$R$10=1,(2*'Test Pile'!$C$19*$J23)/(((12/$H23)+1)*2000),IF(OR('Test Pile'!$R$10=2,'Test Pile'!$R$10=3),(2*'Test Pile'!$C$19*$J23)/(((12/$H23)+0.1)*2000),IF(OR('Test Pile'!$R$10=4,'Test Pile'!$R$10=5),"n/a",IF('Test Pile'!$R$10=6," ")))))</f>
        <v> </v>
      </c>
      <c r="L23" s="117"/>
      <c r="M23" s="118">
        <v>161</v>
      </c>
      <c r="N23" s="258"/>
      <c r="O23" s="226"/>
      <c r="P23" s="258"/>
      <c r="Q23" s="255" t="str">
        <f>IF(OR($N23=0,$P23=0)," ",IF('Test Pile'!$R$10=1,(2*'Test Pile'!$C$19*$P23)/(((12/$N23)+1)*2000),IF(OR('Test Pile'!$R$10=2,'Test Pile'!$R$10=3),(2*'Test Pile'!$C$19*$P23)/(((12/$N23)+0.1)*2000),IF(OR('Test Pile'!$R$10=4,'Test Pile'!$R$10=5),"n/a",IF('Test Pile'!$R$10=6," ")))))</f>
        <v> </v>
      </c>
      <c r="R23" s="5"/>
      <c r="S23" s="2"/>
      <c r="T23" s="2"/>
      <c r="U23" s="2"/>
      <c r="V23" s="2"/>
      <c r="W23" s="292"/>
    </row>
    <row r="24" spans="1:23" ht="15" customHeight="1">
      <c r="A24" s="111">
        <v>90</v>
      </c>
      <c r="B24" s="222"/>
      <c r="C24" s="223"/>
      <c r="D24" s="222"/>
      <c r="E24" s="255" t="str">
        <f>IF(OR($B24=0,$D24=0)," ",IF('Test Pile'!$R$10=1,(2*'Test Pile'!$C$19*$D24)/(((12/$B24)+1)*2000),IF(OR('Test Pile'!$R$10=2,'Test Pile'!$R$10=3),(2*'Test Pile'!$C$19*$D24)/(((12/$B24)+0.1)*2000),IF(OR('Test Pile'!$R$10=4,'Test Pile'!$R$10=5),"n/a",IF('Test Pile'!$R$10=6," ")))))</f>
        <v> </v>
      </c>
      <c r="F24" s="254"/>
      <c r="G24" s="111">
        <v>125</v>
      </c>
      <c r="H24" s="222"/>
      <c r="I24" s="223"/>
      <c r="J24" s="222"/>
      <c r="K24" s="255" t="str">
        <f>IF(OR($H24=0,$J24=0)," ",IF('Test Pile'!$R$10=1,(2*'Test Pile'!$C$19*$J24)/(((12/$H24)+1)*2000),IF(OR('Test Pile'!$R$10=2,'Test Pile'!$R$10=3),(2*'Test Pile'!$C$19*$J24)/(((12/$H24)+0.1)*2000),IF(OR('Test Pile'!$R$10=4,'Test Pile'!$R$10=5),"n/a",IF('Test Pile'!$R$10=6," ")))))</f>
        <v> </v>
      </c>
      <c r="L24" s="117"/>
      <c r="M24" s="118">
        <v>160</v>
      </c>
      <c r="N24" s="258"/>
      <c r="O24" s="226"/>
      <c r="P24" s="258"/>
      <c r="Q24" s="255" t="str">
        <f>IF(OR($N24=0,$P24=0)," ",IF('Test Pile'!$R$10=1,(2*'Test Pile'!$C$19*$P24)/(((12/$N24)+1)*2000),IF(OR('Test Pile'!$R$10=2,'Test Pile'!$R$10=3),(2*'Test Pile'!$C$19*$P24)/(((12/$N24)+0.1)*2000),IF(OR('Test Pile'!$R$10=4,'Test Pile'!$R$10=5),"n/a",IF('Test Pile'!$R$10=6," ")))))</f>
        <v> </v>
      </c>
      <c r="R24" s="5"/>
      <c r="S24" s="2"/>
      <c r="T24" s="2"/>
      <c r="U24" s="2"/>
      <c r="V24" s="2"/>
      <c r="W24" s="292"/>
    </row>
    <row r="25" spans="1:23" ht="15" customHeight="1">
      <c r="A25" s="111">
        <v>89</v>
      </c>
      <c r="B25" s="222"/>
      <c r="C25" s="223"/>
      <c r="D25" s="222"/>
      <c r="E25" s="255" t="str">
        <f>IF(OR($B25=0,$D25=0)," ",IF('Test Pile'!$R$10=1,(2*'Test Pile'!$C$19*$D25)/(((12/$B25)+1)*2000),IF(OR('Test Pile'!$R$10=2,'Test Pile'!$R$10=3),(2*'Test Pile'!$C$19*$D25)/(((12/$B25)+0.1)*2000),IF(OR('Test Pile'!$R$10=4,'Test Pile'!$R$10=5),"n/a",IF('Test Pile'!$R$10=6," ")))))</f>
        <v> </v>
      </c>
      <c r="F25" s="254"/>
      <c r="G25" s="111">
        <v>124</v>
      </c>
      <c r="H25" s="222"/>
      <c r="I25" s="223"/>
      <c r="J25" s="222"/>
      <c r="K25" s="255" t="str">
        <f>IF(OR($H25=0,$J25=0)," ",IF('Test Pile'!$R$10=1,(2*'Test Pile'!$C$19*$J25)/(((12/$H25)+1)*2000),IF(OR('Test Pile'!$R$10=2,'Test Pile'!$R$10=3),(2*'Test Pile'!$C$19*$J25)/(((12/$H25)+0.1)*2000),IF(OR('Test Pile'!$R$10=4,'Test Pile'!$R$10=5),"n/a",IF('Test Pile'!$R$10=6," ")))))</f>
        <v> </v>
      </c>
      <c r="L25" s="117"/>
      <c r="M25" s="118">
        <v>159</v>
      </c>
      <c r="N25" s="258"/>
      <c r="O25" s="226"/>
      <c r="P25" s="258"/>
      <c r="Q25" s="255" t="str">
        <f>IF(OR($N25=0,$P25=0)," ",IF('Test Pile'!$R$10=1,(2*'Test Pile'!$C$19*$P25)/(((12/$N25)+1)*2000),IF(OR('Test Pile'!$R$10=2,'Test Pile'!$R$10=3),(2*'Test Pile'!$C$19*$P25)/(((12/$N25)+0.1)*2000),IF(OR('Test Pile'!$R$10=4,'Test Pile'!$R$10=5),"n/a",IF('Test Pile'!$R$10=6," ")))))</f>
        <v> </v>
      </c>
      <c r="R25" s="5"/>
      <c r="S25" s="2"/>
      <c r="T25" s="2"/>
      <c r="U25" s="2"/>
      <c r="V25" s="2"/>
      <c r="W25" s="292"/>
    </row>
    <row r="26" spans="1:23" ht="15" customHeight="1">
      <c r="A26" s="111">
        <v>88</v>
      </c>
      <c r="B26" s="222"/>
      <c r="C26" s="223"/>
      <c r="D26" s="222"/>
      <c r="E26" s="255" t="str">
        <f>IF(OR($B26=0,$D26=0)," ",IF('Test Pile'!$R$10=1,(2*'Test Pile'!$C$19*$D26)/(((12/$B26)+1)*2000),IF(OR('Test Pile'!$R$10=2,'Test Pile'!$R$10=3),(2*'Test Pile'!$C$19*$D26)/(((12/$B26)+0.1)*2000),IF(OR('Test Pile'!$R$10=4,'Test Pile'!$R$10=5),"n/a",IF('Test Pile'!$R$10=6," ")))))</f>
        <v> </v>
      </c>
      <c r="F26" s="254"/>
      <c r="G26" s="111">
        <v>123</v>
      </c>
      <c r="H26" s="222"/>
      <c r="I26" s="223"/>
      <c r="J26" s="222"/>
      <c r="K26" s="255" t="str">
        <f>IF(OR($H26=0,$J26=0)," ",IF('Test Pile'!$R$10=1,(2*'Test Pile'!$C$19*$J26)/(((12/$H26)+1)*2000),IF(OR('Test Pile'!$R$10=2,'Test Pile'!$R$10=3),(2*'Test Pile'!$C$19*$J26)/(((12/$H26)+0.1)*2000),IF(OR('Test Pile'!$R$10=4,'Test Pile'!$R$10=5),"n/a",IF('Test Pile'!$R$10=6," ")))))</f>
        <v> </v>
      </c>
      <c r="L26" s="117"/>
      <c r="M26" s="118">
        <v>158</v>
      </c>
      <c r="N26" s="258"/>
      <c r="O26" s="226"/>
      <c r="P26" s="258"/>
      <c r="Q26" s="255" t="str">
        <f>IF(OR($N26=0,$P26=0)," ",IF('Test Pile'!$R$10=1,(2*'Test Pile'!$C$19*$P26)/(((12/$N26)+1)*2000),IF(OR('Test Pile'!$R$10=2,'Test Pile'!$R$10=3),(2*'Test Pile'!$C$19*$P26)/(((12/$N26)+0.1)*2000),IF(OR('Test Pile'!$R$10=4,'Test Pile'!$R$10=5),"n/a",IF('Test Pile'!$R$10=6," ")))))</f>
        <v> </v>
      </c>
      <c r="R26" s="5"/>
      <c r="S26" s="2"/>
      <c r="T26" s="2"/>
      <c r="U26" s="2"/>
      <c r="V26" s="2"/>
      <c r="W26" s="292"/>
    </row>
    <row r="27" spans="1:23" ht="15" customHeight="1">
      <c r="A27" s="111">
        <v>87</v>
      </c>
      <c r="B27" s="222"/>
      <c r="C27" s="223"/>
      <c r="D27" s="222"/>
      <c r="E27" s="255" t="str">
        <f>IF(OR($B27=0,$D27=0)," ",IF('Test Pile'!$R$10=1,(2*'Test Pile'!$C$19*$D27)/(((12/$B27)+1)*2000),IF(OR('Test Pile'!$R$10=2,'Test Pile'!$R$10=3),(2*'Test Pile'!$C$19*$D27)/(((12/$B27)+0.1)*2000),IF(OR('Test Pile'!$R$10=4,'Test Pile'!$R$10=5),"n/a",IF('Test Pile'!$R$10=6," ")))))</f>
        <v> </v>
      </c>
      <c r="F27" s="254"/>
      <c r="G27" s="111">
        <v>122</v>
      </c>
      <c r="H27" s="222"/>
      <c r="I27" s="223"/>
      <c r="J27" s="222"/>
      <c r="K27" s="255" t="str">
        <f>IF(OR($H27=0,$J27=0)," ",IF('Test Pile'!$R$10=1,(2*'Test Pile'!$C$19*$J27)/(((12/$H27)+1)*2000),IF(OR('Test Pile'!$R$10=2,'Test Pile'!$R$10=3),(2*'Test Pile'!$C$19*$J27)/(((12/$H27)+0.1)*2000),IF(OR('Test Pile'!$R$10=4,'Test Pile'!$R$10=5),"n/a",IF('Test Pile'!$R$10=6," ")))))</f>
        <v> </v>
      </c>
      <c r="L27" s="117"/>
      <c r="M27" s="118">
        <v>157</v>
      </c>
      <c r="N27" s="258"/>
      <c r="O27" s="226"/>
      <c r="P27" s="258"/>
      <c r="Q27" s="255" t="str">
        <f>IF(OR($N27=0,$P27=0)," ",IF('Test Pile'!$R$10=1,(2*'Test Pile'!$C$19*$P27)/(((12/$N27)+1)*2000),IF(OR('Test Pile'!$R$10=2,'Test Pile'!$R$10=3),(2*'Test Pile'!$C$19*$P27)/(((12/$N27)+0.1)*2000),IF(OR('Test Pile'!$R$10=4,'Test Pile'!$R$10=5),"n/a",IF('Test Pile'!$R$10=6," ")))))</f>
        <v> </v>
      </c>
      <c r="R27" s="5"/>
      <c r="S27" s="2"/>
      <c r="T27" s="2"/>
      <c r="U27" s="2"/>
      <c r="V27" s="2"/>
      <c r="W27" s="292"/>
    </row>
    <row r="28" spans="1:23" ht="15" customHeight="1">
      <c r="A28" s="111">
        <v>86</v>
      </c>
      <c r="B28" s="222"/>
      <c r="C28" s="223"/>
      <c r="D28" s="222"/>
      <c r="E28" s="255" t="str">
        <f>IF(OR($B28=0,$D28=0)," ",IF('Test Pile'!$R$10=1,(2*'Test Pile'!$C$19*$D28)/(((12/$B28)+1)*2000),IF(OR('Test Pile'!$R$10=2,'Test Pile'!$R$10=3),(2*'Test Pile'!$C$19*$D28)/(((12/$B28)+0.1)*2000),IF(OR('Test Pile'!$R$10=4,'Test Pile'!$R$10=5),"n/a",IF('Test Pile'!$R$10=6," ")))))</f>
        <v> </v>
      </c>
      <c r="F28" s="254"/>
      <c r="G28" s="111">
        <v>121</v>
      </c>
      <c r="H28" s="222"/>
      <c r="I28" s="223"/>
      <c r="J28" s="222"/>
      <c r="K28" s="255" t="str">
        <f>IF(OR($H28=0,$J28=0)," ",IF('Test Pile'!$R$10=1,(2*'Test Pile'!$C$19*$J28)/(((12/$H28)+1)*2000),IF(OR('Test Pile'!$R$10=2,'Test Pile'!$R$10=3),(2*'Test Pile'!$C$19*$J28)/(((12/$H28)+0.1)*2000),IF(OR('Test Pile'!$R$10=4,'Test Pile'!$R$10=5),"n/a",IF('Test Pile'!$R$10=6," ")))))</f>
        <v> </v>
      </c>
      <c r="L28" s="117"/>
      <c r="M28" s="118">
        <v>156</v>
      </c>
      <c r="N28" s="258"/>
      <c r="O28" s="226"/>
      <c r="P28" s="258"/>
      <c r="Q28" s="255" t="str">
        <f>IF(OR($N28=0,$P28=0)," ",IF('Test Pile'!$R$10=1,(2*'Test Pile'!$C$19*$P28)/(((12/$N28)+1)*2000),IF(OR('Test Pile'!$R$10=2,'Test Pile'!$R$10=3),(2*'Test Pile'!$C$19*$P28)/(((12/$N28)+0.1)*2000),IF(OR('Test Pile'!$R$10=4,'Test Pile'!$R$10=5),"n/a",IF('Test Pile'!$R$10=6," ")))))</f>
        <v> </v>
      </c>
      <c r="R28" s="5"/>
      <c r="S28" s="2"/>
      <c r="T28" s="2"/>
      <c r="U28" s="2"/>
      <c r="V28" s="2"/>
      <c r="W28" s="292"/>
    </row>
    <row r="29" spans="1:23" ht="15" customHeight="1">
      <c r="A29" s="111">
        <v>85</v>
      </c>
      <c r="B29" s="222"/>
      <c r="C29" s="223"/>
      <c r="D29" s="222"/>
      <c r="E29" s="255" t="str">
        <f>IF(OR($B29=0,$D29=0)," ",IF('Test Pile'!$R$10=1,(2*'Test Pile'!$C$19*$D29)/(((12/$B29)+1)*2000),IF(OR('Test Pile'!$R$10=2,'Test Pile'!$R$10=3),(2*'Test Pile'!$C$19*$D29)/(((12/$B29)+0.1)*2000),IF(OR('Test Pile'!$R$10=4,'Test Pile'!$R$10=5),"n/a",IF('Test Pile'!$R$10=6," ")))))</f>
        <v> </v>
      </c>
      <c r="F29" s="254"/>
      <c r="G29" s="111">
        <v>120</v>
      </c>
      <c r="H29" s="222"/>
      <c r="I29" s="223"/>
      <c r="J29" s="222"/>
      <c r="K29" s="255" t="str">
        <f>IF(OR($H29=0,$J29=0)," ",IF('Test Pile'!$R$10=1,(2*'Test Pile'!$C$19*$J29)/(((12/$H29)+1)*2000),IF(OR('Test Pile'!$R$10=2,'Test Pile'!$R$10=3),(2*'Test Pile'!$C$19*$J29)/(((12/$H29)+0.1)*2000),IF(OR('Test Pile'!$R$10=4,'Test Pile'!$R$10=5),"n/a",IF('Test Pile'!$R$10=6," ")))))</f>
        <v> </v>
      </c>
      <c r="L29" s="117"/>
      <c r="M29" s="118">
        <v>155</v>
      </c>
      <c r="N29" s="258"/>
      <c r="O29" s="226"/>
      <c r="P29" s="258"/>
      <c r="Q29" s="255" t="str">
        <f>IF(OR($N29=0,$P29=0)," ",IF('Test Pile'!$R$10=1,(2*'Test Pile'!$C$19*$P29)/(((12/$N29)+1)*2000),IF(OR('Test Pile'!$R$10=2,'Test Pile'!$R$10=3),(2*'Test Pile'!$C$19*$P29)/(((12/$N29)+0.1)*2000),IF(OR('Test Pile'!$R$10=4,'Test Pile'!$R$10=5),"n/a",IF('Test Pile'!$R$10=6," ")))))</f>
        <v> </v>
      </c>
      <c r="R29" s="5"/>
      <c r="S29" s="2"/>
      <c r="T29" s="2"/>
      <c r="U29" s="2"/>
      <c r="V29" s="2"/>
      <c r="W29" s="292"/>
    </row>
    <row r="30" spans="1:23" ht="15" customHeight="1">
      <c r="A30" s="111">
        <v>84</v>
      </c>
      <c r="B30" s="222"/>
      <c r="C30" s="223"/>
      <c r="D30" s="222"/>
      <c r="E30" s="255" t="str">
        <f>IF(OR($B30=0,$D30=0)," ",IF('Test Pile'!$R$10=1,(2*'Test Pile'!$C$19*$D30)/(((12/$B30)+1)*2000),IF(OR('Test Pile'!$R$10=2,'Test Pile'!$R$10=3),(2*'Test Pile'!$C$19*$D30)/(((12/$B30)+0.1)*2000),IF(OR('Test Pile'!$R$10=4,'Test Pile'!$R$10=5),"n/a",IF('Test Pile'!$R$10=6," ")))))</f>
        <v> </v>
      </c>
      <c r="F30" s="254"/>
      <c r="G30" s="111">
        <v>119</v>
      </c>
      <c r="H30" s="222"/>
      <c r="I30" s="223"/>
      <c r="J30" s="222"/>
      <c r="K30" s="255" t="str">
        <f>IF(OR($H30=0,$J30=0)," ",IF('Test Pile'!$R$10=1,(2*'Test Pile'!$C$19*$J30)/(((12/$H30)+1)*2000),IF(OR('Test Pile'!$R$10=2,'Test Pile'!$R$10=3),(2*'Test Pile'!$C$19*$J30)/(((12/$H30)+0.1)*2000),IF(OR('Test Pile'!$R$10=4,'Test Pile'!$R$10=5),"n/a",IF('Test Pile'!$R$10=6," ")))))</f>
        <v> </v>
      </c>
      <c r="L30" s="117"/>
      <c r="M30" s="118">
        <v>154</v>
      </c>
      <c r="N30" s="258"/>
      <c r="O30" s="226"/>
      <c r="P30" s="258"/>
      <c r="Q30" s="255" t="str">
        <f>IF(OR($N30=0,$P30=0)," ",IF('Test Pile'!$R$10=1,(2*'Test Pile'!$C$19*$P30)/(((12/$N30)+1)*2000),IF(OR('Test Pile'!$R$10=2,'Test Pile'!$R$10=3),(2*'Test Pile'!$C$19*$P30)/(((12/$N30)+0.1)*2000),IF(OR('Test Pile'!$R$10=4,'Test Pile'!$R$10=5),"n/a",IF('Test Pile'!$R$10=6," ")))))</f>
        <v> </v>
      </c>
      <c r="R30" s="5"/>
      <c r="S30" s="2"/>
      <c r="T30" s="2"/>
      <c r="U30" s="2"/>
      <c r="V30" s="2"/>
      <c r="W30" s="292"/>
    </row>
    <row r="31" spans="1:23" ht="15" customHeight="1">
      <c r="A31" s="111">
        <v>83</v>
      </c>
      <c r="B31" s="222"/>
      <c r="C31" s="223"/>
      <c r="D31" s="222"/>
      <c r="E31" s="255" t="str">
        <f>IF(OR($B31=0,$D31=0)," ",IF('Test Pile'!$R$10=1,(2*'Test Pile'!$C$19*$D31)/(((12/$B31)+1)*2000),IF(OR('Test Pile'!$R$10=2,'Test Pile'!$R$10=3),(2*'Test Pile'!$C$19*$D31)/(((12/$B31)+0.1)*2000),IF(OR('Test Pile'!$R$10=4,'Test Pile'!$R$10=5),"n/a",IF('Test Pile'!$R$10=6," ")))))</f>
        <v> </v>
      </c>
      <c r="F31" s="254"/>
      <c r="G31" s="111">
        <v>118</v>
      </c>
      <c r="H31" s="222"/>
      <c r="I31" s="223"/>
      <c r="J31" s="222"/>
      <c r="K31" s="255" t="str">
        <f>IF(OR($H31=0,$J31=0)," ",IF('Test Pile'!$R$10=1,(2*'Test Pile'!$C$19*$J31)/(((12/$H31)+1)*2000),IF(OR('Test Pile'!$R$10=2,'Test Pile'!$R$10=3),(2*'Test Pile'!$C$19*$J31)/(((12/$H31)+0.1)*2000),IF(OR('Test Pile'!$R$10=4,'Test Pile'!$R$10=5),"n/a",IF('Test Pile'!$R$10=6," ")))))</f>
        <v> </v>
      </c>
      <c r="L31" s="117"/>
      <c r="M31" s="118">
        <v>153</v>
      </c>
      <c r="N31" s="258"/>
      <c r="O31" s="226"/>
      <c r="P31" s="258"/>
      <c r="Q31" s="255" t="str">
        <f>IF(OR($N31=0,$P31=0)," ",IF('Test Pile'!$R$10=1,(2*'Test Pile'!$C$19*$P31)/(((12/$N31)+1)*2000),IF(OR('Test Pile'!$R$10=2,'Test Pile'!$R$10=3),(2*'Test Pile'!$C$19*$P31)/(((12/$N31)+0.1)*2000),IF(OR('Test Pile'!$R$10=4,'Test Pile'!$R$10=5),"n/a",IF('Test Pile'!$R$10=6," ")))))</f>
        <v> </v>
      </c>
      <c r="R31" s="5"/>
      <c r="S31" s="2"/>
      <c r="T31" s="2"/>
      <c r="U31" s="2"/>
      <c r="V31" s="2"/>
      <c r="W31" s="292"/>
    </row>
    <row r="32" spans="1:23" ht="15" customHeight="1">
      <c r="A32" s="111">
        <v>82</v>
      </c>
      <c r="B32" s="222"/>
      <c r="C32" s="223"/>
      <c r="D32" s="222"/>
      <c r="E32" s="255" t="str">
        <f>IF(OR($B32=0,$D32=0)," ",IF('Test Pile'!$R$10=1,(2*'Test Pile'!$C$19*$D32)/(((12/$B32)+1)*2000),IF(OR('Test Pile'!$R$10=2,'Test Pile'!$R$10=3),(2*'Test Pile'!$C$19*$D32)/(((12/$B32)+0.1)*2000),IF(OR('Test Pile'!$R$10=4,'Test Pile'!$R$10=5),"n/a",IF('Test Pile'!$R$10=6," ")))))</f>
        <v> </v>
      </c>
      <c r="F32" s="254"/>
      <c r="G32" s="111">
        <v>117</v>
      </c>
      <c r="H32" s="222"/>
      <c r="I32" s="223"/>
      <c r="J32" s="222"/>
      <c r="K32" s="255" t="str">
        <f>IF(OR($H32=0,$J32=0)," ",IF('Test Pile'!$R$10=1,(2*'Test Pile'!$C$19*$J32)/(((12/$H32)+1)*2000),IF(OR('Test Pile'!$R$10=2,'Test Pile'!$R$10=3),(2*'Test Pile'!$C$19*$J32)/(((12/$H32)+0.1)*2000),IF(OR('Test Pile'!$R$10=4,'Test Pile'!$R$10=5),"n/a",IF('Test Pile'!$R$10=6," ")))))</f>
        <v> </v>
      </c>
      <c r="L32" s="117"/>
      <c r="M32" s="118">
        <v>152</v>
      </c>
      <c r="N32" s="258"/>
      <c r="O32" s="226"/>
      <c r="P32" s="258"/>
      <c r="Q32" s="255" t="str">
        <f>IF(OR($N32=0,$P32=0)," ",IF('Test Pile'!$R$10=1,(2*'Test Pile'!$C$19*$P32)/(((12/$N32)+1)*2000),IF(OR('Test Pile'!$R$10=2,'Test Pile'!$R$10=3),(2*'Test Pile'!$C$19*$P32)/(((12/$N32)+0.1)*2000),IF(OR('Test Pile'!$R$10=4,'Test Pile'!$R$10=5),"n/a",IF('Test Pile'!$R$10=6," ")))))</f>
        <v> </v>
      </c>
      <c r="R32" s="5"/>
      <c r="S32" s="2"/>
      <c r="T32" s="2"/>
      <c r="U32" s="2"/>
      <c r="V32" s="2"/>
      <c r="W32" s="292"/>
    </row>
    <row r="33" spans="1:23" ht="15" customHeight="1">
      <c r="A33" s="111">
        <v>81</v>
      </c>
      <c r="B33" s="222"/>
      <c r="C33" s="223"/>
      <c r="D33" s="222"/>
      <c r="E33" s="255" t="str">
        <f>IF(OR($B33=0,$D33=0)," ",IF('Test Pile'!$R$10=1,(2*'Test Pile'!$C$19*$D33)/(((12/$B33)+1)*2000),IF(OR('Test Pile'!$R$10=2,'Test Pile'!$R$10=3),(2*'Test Pile'!$C$19*$D33)/(((12/$B33)+0.1)*2000),IF(OR('Test Pile'!$R$10=4,'Test Pile'!$R$10=5),"n/a",IF('Test Pile'!$R$10=6," ")))))</f>
        <v> </v>
      </c>
      <c r="F33" s="254"/>
      <c r="G33" s="111">
        <v>116</v>
      </c>
      <c r="H33" s="222"/>
      <c r="I33" s="223"/>
      <c r="J33" s="222"/>
      <c r="K33" s="255" t="str">
        <f>IF(OR($H33=0,$J33=0)," ",IF('Test Pile'!$R$10=1,(2*'Test Pile'!$C$19*$J33)/(((12/$H33)+1)*2000),IF(OR('Test Pile'!$R$10=2,'Test Pile'!$R$10=3),(2*'Test Pile'!$C$19*$J33)/(((12/$H33)+0.1)*2000),IF(OR('Test Pile'!$R$10=4,'Test Pile'!$R$10=5),"n/a",IF('Test Pile'!$R$10=6," ")))))</f>
        <v> </v>
      </c>
      <c r="L33" s="117"/>
      <c r="M33" s="118">
        <v>151</v>
      </c>
      <c r="N33" s="258"/>
      <c r="O33" s="226"/>
      <c r="P33" s="258"/>
      <c r="Q33" s="255" t="str">
        <f>IF(OR($N33=0,$P33=0)," ",IF('Test Pile'!$R$10=1,(2*'Test Pile'!$C$19*$P33)/(((12/$N33)+1)*2000),IF(OR('Test Pile'!$R$10=2,'Test Pile'!$R$10=3),(2*'Test Pile'!$C$19*$P33)/(((12/$N33)+0.1)*2000),IF(OR('Test Pile'!$R$10=4,'Test Pile'!$R$10=5),"n/a",IF('Test Pile'!$R$10=6," ")))))</f>
        <v> </v>
      </c>
      <c r="R33" s="5"/>
      <c r="S33" s="2"/>
      <c r="T33" s="2"/>
      <c r="U33" s="2"/>
      <c r="V33" s="2"/>
      <c r="W33" s="292"/>
    </row>
    <row r="34" spans="1:23" ht="15" customHeight="1">
      <c r="A34" s="111">
        <v>80</v>
      </c>
      <c r="B34" s="222"/>
      <c r="C34" s="223"/>
      <c r="D34" s="222"/>
      <c r="E34" s="255" t="str">
        <f>IF(OR($B34=0,$D34=0)," ",IF('Test Pile'!$R$10=1,(2*'Test Pile'!$C$19*$D34)/(((12/$B34)+1)*2000),IF(OR('Test Pile'!$R$10=2,'Test Pile'!$R$10=3),(2*'Test Pile'!$C$19*$D34)/(((12/$B34)+0.1)*2000),IF(OR('Test Pile'!$R$10=4,'Test Pile'!$R$10=5),"n/a",IF('Test Pile'!$R$10=6," ")))))</f>
        <v> </v>
      </c>
      <c r="F34" s="254"/>
      <c r="G34" s="111">
        <v>115</v>
      </c>
      <c r="H34" s="222"/>
      <c r="I34" s="223"/>
      <c r="J34" s="222"/>
      <c r="K34" s="255" t="str">
        <f>IF(OR($H34=0,$J34=0)," ",IF('Test Pile'!$R$10=1,(2*'Test Pile'!$C$19*$J34)/(((12/$H34)+1)*2000),IF(OR('Test Pile'!$R$10=2,'Test Pile'!$R$10=3),(2*'Test Pile'!$C$19*$J34)/(((12/$H34)+0.1)*2000),IF(OR('Test Pile'!$R$10=4,'Test Pile'!$R$10=5),"n/a",IF('Test Pile'!$R$10=6," ")))))</f>
        <v> </v>
      </c>
      <c r="L34" s="117"/>
      <c r="M34" s="118">
        <v>150</v>
      </c>
      <c r="N34" s="258"/>
      <c r="O34" s="226"/>
      <c r="P34" s="258"/>
      <c r="Q34" s="255" t="str">
        <f>IF(OR($N34=0,$P34=0)," ",IF('Test Pile'!$R$10=1,(2*'Test Pile'!$C$19*$P34)/(((12/$N34)+1)*2000),IF(OR('Test Pile'!$R$10=2,'Test Pile'!$R$10=3),(2*'Test Pile'!$C$19*$P34)/(((12/$N34)+0.1)*2000),IF(OR('Test Pile'!$R$10=4,'Test Pile'!$R$10=5),"n/a",IF('Test Pile'!$R$10=6," ")))))</f>
        <v> </v>
      </c>
      <c r="R34" s="5"/>
      <c r="S34" s="2"/>
      <c r="T34" s="2"/>
      <c r="U34" s="2"/>
      <c r="V34" s="2"/>
      <c r="W34" s="292"/>
    </row>
    <row r="35" spans="1:23" ht="15" customHeight="1">
      <c r="A35" s="111">
        <v>79</v>
      </c>
      <c r="B35" s="222"/>
      <c r="C35" s="223"/>
      <c r="D35" s="222"/>
      <c r="E35" s="255" t="str">
        <f>IF(OR($B35=0,$D35=0)," ",IF('Test Pile'!$R$10=1,(2*'Test Pile'!$C$19*$D35)/(((12/$B35)+1)*2000),IF(OR('Test Pile'!$R$10=2,'Test Pile'!$R$10=3),(2*'Test Pile'!$C$19*$D35)/(((12/$B35)+0.1)*2000),IF(OR('Test Pile'!$R$10=4,'Test Pile'!$R$10=5),"n/a",IF('Test Pile'!$R$10=6," ")))))</f>
        <v> </v>
      </c>
      <c r="F35" s="254"/>
      <c r="G35" s="111">
        <v>114</v>
      </c>
      <c r="H35" s="222"/>
      <c r="I35" s="223"/>
      <c r="J35" s="222"/>
      <c r="K35" s="255" t="str">
        <f>IF(OR($H35=0,$J35=0)," ",IF('Test Pile'!$R$10=1,(2*'Test Pile'!$C$19*$J35)/(((12/$H35)+1)*2000),IF(OR('Test Pile'!$R$10=2,'Test Pile'!$R$10=3),(2*'Test Pile'!$C$19*$J35)/(((12/$H35)+0.1)*2000),IF(OR('Test Pile'!$R$10=4,'Test Pile'!$R$10=5),"n/a",IF('Test Pile'!$R$10=6," ")))))</f>
        <v> </v>
      </c>
      <c r="L35" s="117"/>
      <c r="M35" s="118">
        <v>149</v>
      </c>
      <c r="N35" s="258"/>
      <c r="O35" s="226"/>
      <c r="P35" s="258"/>
      <c r="Q35" s="255" t="str">
        <f>IF(OR($N35=0,$P35=0)," ",IF('Test Pile'!$R$10=1,(2*'Test Pile'!$C$19*$P35)/(((12/$N35)+1)*2000),IF(OR('Test Pile'!$R$10=2,'Test Pile'!$R$10=3),(2*'Test Pile'!$C$19*$P35)/(((12/$N35)+0.1)*2000),IF(OR('Test Pile'!$R$10=4,'Test Pile'!$R$10=5),"n/a",IF('Test Pile'!$R$10=6," ")))))</f>
        <v> </v>
      </c>
      <c r="R35" s="5"/>
      <c r="S35" s="2"/>
      <c r="T35" s="2"/>
      <c r="U35" s="2"/>
      <c r="V35" s="2"/>
      <c r="W35" s="292"/>
    </row>
    <row r="36" spans="1:23" ht="15" customHeight="1">
      <c r="A36" s="111">
        <v>78</v>
      </c>
      <c r="B36" s="222"/>
      <c r="C36" s="223"/>
      <c r="D36" s="222"/>
      <c r="E36" s="255" t="str">
        <f>IF(OR($B36=0,$D36=0)," ",IF('Test Pile'!$R$10=1,(2*'Test Pile'!$C$19*$D36)/(((12/$B36)+1)*2000),IF(OR('Test Pile'!$R$10=2,'Test Pile'!$R$10=3),(2*'Test Pile'!$C$19*$D36)/(((12/$B36)+0.1)*2000),IF(OR('Test Pile'!$R$10=4,'Test Pile'!$R$10=5),"n/a",IF('Test Pile'!$R$10=6," ")))))</f>
        <v> </v>
      </c>
      <c r="F36" s="254"/>
      <c r="G36" s="111">
        <v>113</v>
      </c>
      <c r="H36" s="222"/>
      <c r="I36" s="223"/>
      <c r="J36" s="222"/>
      <c r="K36" s="255" t="str">
        <f>IF(OR($H36=0,$J36=0)," ",IF('Test Pile'!$R$10=1,(2*'Test Pile'!$C$19*$J36)/(((12/$H36)+1)*2000),IF(OR('Test Pile'!$R$10=2,'Test Pile'!$R$10=3),(2*'Test Pile'!$C$19*$J36)/(((12/$H36)+0.1)*2000),IF(OR('Test Pile'!$R$10=4,'Test Pile'!$R$10=5),"n/a",IF('Test Pile'!$R$10=6," ")))))</f>
        <v> </v>
      </c>
      <c r="L36" s="117"/>
      <c r="M36" s="118">
        <v>148</v>
      </c>
      <c r="N36" s="258"/>
      <c r="O36" s="226"/>
      <c r="P36" s="258"/>
      <c r="Q36" s="255" t="str">
        <f>IF(OR($N36=0,$P36=0)," ",IF('Test Pile'!$R$10=1,(2*'Test Pile'!$C$19*$P36)/(((12/$N36)+1)*2000),IF(OR('Test Pile'!$R$10=2,'Test Pile'!$R$10=3),(2*'Test Pile'!$C$19*$P36)/(((12/$N36)+0.1)*2000),IF(OR('Test Pile'!$R$10=4,'Test Pile'!$R$10=5),"n/a",IF('Test Pile'!$R$10=6," ")))))</f>
        <v> </v>
      </c>
      <c r="R36" s="5"/>
      <c r="S36" s="2"/>
      <c r="T36" s="2"/>
      <c r="U36" s="2"/>
      <c r="V36" s="2"/>
      <c r="W36" s="292"/>
    </row>
    <row r="37" spans="1:23" ht="15" customHeight="1">
      <c r="A37" s="111">
        <v>77</v>
      </c>
      <c r="B37" s="222"/>
      <c r="C37" s="223"/>
      <c r="D37" s="222"/>
      <c r="E37" s="255" t="str">
        <f>IF(OR($B37=0,$D37=0)," ",IF('Test Pile'!$R$10=1,(2*'Test Pile'!$C$19*$D37)/(((12/$B37)+1)*2000),IF(OR('Test Pile'!$R$10=2,'Test Pile'!$R$10=3),(2*'Test Pile'!$C$19*$D37)/(((12/$B37)+0.1)*2000),IF(OR('Test Pile'!$R$10=4,'Test Pile'!$R$10=5),"n/a",IF('Test Pile'!$R$10=6," ")))))</f>
        <v> </v>
      </c>
      <c r="F37" s="254"/>
      <c r="G37" s="111">
        <v>112</v>
      </c>
      <c r="H37" s="222"/>
      <c r="I37" s="223"/>
      <c r="J37" s="222"/>
      <c r="K37" s="255" t="str">
        <f>IF(OR($H37=0,$J37=0)," ",IF('Test Pile'!$R$10=1,(2*'Test Pile'!$C$19*$J37)/(((12/$H37)+1)*2000),IF(OR('Test Pile'!$R$10=2,'Test Pile'!$R$10=3),(2*'Test Pile'!$C$19*$J37)/(((12/$H37)+0.1)*2000),IF(OR('Test Pile'!$R$10=4,'Test Pile'!$R$10=5),"n/a",IF('Test Pile'!$R$10=6," ")))))</f>
        <v> </v>
      </c>
      <c r="L37" s="117"/>
      <c r="M37" s="118">
        <v>147</v>
      </c>
      <c r="N37" s="258"/>
      <c r="O37" s="226"/>
      <c r="P37" s="258"/>
      <c r="Q37" s="255" t="str">
        <f>IF(OR($N37=0,$P37=0)," ",IF('Test Pile'!$R$10=1,(2*'Test Pile'!$C$19*$P37)/(((12/$N37)+1)*2000),IF(OR('Test Pile'!$R$10=2,'Test Pile'!$R$10=3),(2*'Test Pile'!$C$19*$P37)/(((12/$N37)+0.1)*2000),IF(OR('Test Pile'!$R$10=4,'Test Pile'!$R$10=5),"n/a",IF('Test Pile'!$R$10=6," ")))))</f>
        <v> </v>
      </c>
      <c r="R37" s="5"/>
      <c r="S37" s="2"/>
      <c r="T37" s="2"/>
      <c r="U37" s="2"/>
      <c r="V37" s="2"/>
      <c r="W37" s="292"/>
    </row>
    <row r="38" spans="1:23" ht="15" customHeight="1">
      <c r="A38" s="111">
        <v>76</v>
      </c>
      <c r="B38" s="222"/>
      <c r="C38" s="223"/>
      <c r="D38" s="222"/>
      <c r="E38" s="255" t="str">
        <f>IF(OR($B38=0,$D38=0)," ",IF('Test Pile'!$R$10=1,(2*'Test Pile'!$C$19*$D38)/(((12/$B38)+1)*2000),IF(OR('Test Pile'!$R$10=2,'Test Pile'!$R$10=3),(2*'Test Pile'!$C$19*$D38)/(((12/$B38)+0.1)*2000),IF(OR('Test Pile'!$R$10=4,'Test Pile'!$R$10=5),"n/a",IF('Test Pile'!$R$10=6," ")))))</f>
        <v> </v>
      </c>
      <c r="F38" s="254"/>
      <c r="G38" s="111">
        <v>111</v>
      </c>
      <c r="H38" s="222"/>
      <c r="I38" s="223"/>
      <c r="J38" s="222"/>
      <c r="K38" s="255" t="str">
        <f>IF(OR($H38=0,$J38=0)," ",IF('Test Pile'!$R$10=1,(2*'Test Pile'!$C$19*$J38)/(((12/$H38)+1)*2000),IF(OR('Test Pile'!$R$10=2,'Test Pile'!$R$10=3),(2*'Test Pile'!$C$19*$J38)/(((12/$H38)+0.1)*2000),IF(OR('Test Pile'!$R$10=4,'Test Pile'!$R$10=5),"n/a",IF('Test Pile'!$R$10=6," ")))))</f>
        <v> </v>
      </c>
      <c r="L38" s="117"/>
      <c r="M38" s="118">
        <v>146</v>
      </c>
      <c r="N38" s="258"/>
      <c r="O38" s="226"/>
      <c r="P38" s="258"/>
      <c r="Q38" s="255" t="str">
        <f>IF(OR($N38=0,$P38=0)," ",IF('Test Pile'!$R$10=1,(2*'Test Pile'!$C$19*$P38)/(((12/$N38)+1)*2000),IF(OR('Test Pile'!$R$10=2,'Test Pile'!$R$10=3),(2*'Test Pile'!$C$19*$P38)/(((12/$N38)+0.1)*2000),IF(OR('Test Pile'!$R$10=4,'Test Pile'!$R$10=5),"n/a",IF('Test Pile'!$R$10=6," ")))))</f>
        <v> </v>
      </c>
      <c r="R38" s="5"/>
      <c r="S38" s="2"/>
      <c r="T38" s="2"/>
      <c r="U38" s="2"/>
      <c r="V38" s="2"/>
      <c r="W38" s="292"/>
    </row>
    <row r="39" spans="1:23" ht="15" customHeight="1">
      <c r="A39" s="111">
        <v>75</v>
      </c>
      <c r="B39" s="222"/>
      <c r="C39" s="223"/>
      <c r="D39" s="222"/>
      <c r="E39" s="255" t="str">
        <f>IF(OR($B39=0,$D39=0)," ",IF('Test Pile'!$R$10=1,(2*'Test Pile'!$C$19*$D39)/(((12/$B39)+1)*2000),IF(OR('Test Pile'!$R$10=2,'Test Pile'!$R$10=3),(2*'Test Pile'!$C$19*$D39)/(((12/$B39)+0.1)*2000),IF(OR('Test Pile'!$R$10=4,'Test Pile'!$R$10=5),"n/a",IF('Test Pile'!$R$10=6," ")))))</f>
        <v> </v>
      </c>
      <c r="F39" s="254"/>
      <c r="G39" s="111">
        <v>110</v>
      </c>
      <c r="H39" s="222"/>
      <c r="I39" s="223"/>
      <c r="J39" s="222"/>
      <c r="K39" s="255" t="str">
        <f>IF(OR($H39=0,$J39=0)," ",IF('Test Pile'!$R$10=1,(2*'Test Pile'!$C$19*$J39)/(((12/$H39)+1)*2000),IF(OR('Test Pile'!$R$10=2,'Test Pile'!$R$10=3),(2*'Test Pile'!$C$19*$J39)/(((12/$H39)+0.1)*2000),IF(OR('Test Pile'!$R$10=4,'Test Pile'!$R$10=5),"n/a",IF('Test Pile'!$R$10=6," ")))))</f>
        <v> </v>
      </c>
      <c r="L39" s="117"/>
      <c r="M39" s="118">
        <v>145</v>
      </c>
      <c r="N39" s="258"/>
      <c r="O39" s="226"/>
      <c r="P39" s="258"/>
      <c r="Q39" s="255" t="str">
        <f>IF(OR($N39=0,$P39=0)," ",IF('Test Pile'!$R$10=1,(2*'Test Pile'!$C$19*$P39)/(((12/$N39)+1)*2000),IF(OR('Test Pile'!$R$10=2,'Test Pile'!$R$10=3),(2*'Test Pile'!$C$19*$P39)/(((12/$N39)+0.1)*2000),IF(OR('Test Pile'!$R$10=4,'Test Pile'!$R$10=5),"n/a",IF('Test Pile'!$R$10=6," ")))))</f>
        <v> </v>
      </c>
      <c r="R39" s="5"/>
      <c r="S39" s="2"/>
      <c r="T39" s="2"/>
      <c r="U39" s="2"/>
      <c r="V39" s="2"/>
      <c r="W39" s="292"/>
    </row>
    <row r="40" spans="1:23" ht="15" customHeight="1">
      <c r="A40" s="111">
        <v>74</v>
      </c>
      <c r="B40" s="222"/>
      <c r="C40" s="223"/>
      <c r="D40" s="222"/>
      <c r="E40" s="255" t="str">
        <f>IF(OR($B40=0,$D40=0)," ",IF('Test Pile'!$R$10=1,(2*'Test Pile'!$C$19*$D40)/(((12/$B40)+1)*2000),IF(OR('Test Pile'!$R$10=2,'Test Pile'!$R$10=3),(2*'Test Pile'!$C$19*$D40)/(((12/$B40)+0.1)*2000),IF(OR('Test Pile'!$R$10=4,'Test Pile'!$R$10=5),"n/a",IF('Test Pile'!$R$10=6," ")))))</f>
        <v> </v>
      </c>
      <c r="F40" s="254"/>
      <c r="G40" s="111">
        <v>109</v>
      </c>
      <c r="H40" s="222"/>
      <c r="I40" s="223"/>
      <c r="J40" s="222"/>
      <c r="K40" s="255" t="str">
        <f>IF(OR($H40=0,$J40=0)," ",IF('Test Pile'!$R$10=1,(2*'Test Pile'!$C$19*$J40)/(((12/$H40)+1)*2000),IF(OR('Test Pile'!$R$10=2,'Test Pile'!$R$10=3),(2*'Test Pile'!$C$19*$J40)/(((12/$H40)+0.1)*2000),IF(OR('Test Pile'!$R$10=4,'Test Pile'!$R$10=5),"n/a",IF('Test Pile'!$R$10=6," ")))))</f>
        <v> </v>
      </c>
      <c r="L40" s="117"/>
      <c r="M40" s="118">
        <v>144</v>
      </c>
      <c r="N40" s="258"/>
      <c r="O40" s="226"/>
      <c r="P40" s="258"/>
      <c r="Q40" s="255" t="str">
        <f>IF(OR($N40=0,$P40=0)," ",IF('Test Pile'!$R$10=1,(2*'Test Pile'!$C$19*$P40)/(((12/$N40)+1)*2000),IF(OR('Test Pile'!$R$10=2,'Test Pile'!$R$10=3),(2*'Test Pile'!$C$19*$P40)/(((12/$N40)+0.1)*2000),IF(OR('Test Pile'!$R$10=4,'Test Pile'!$R$10=5),"n/a",IF('Test Pile'!$R$10=6," ")))))</f>
        <v> </v>
      </c>
      <c r="R40" s="5"/>
      <c r="S40" s="2"/>
      <c r="T40" s="2"/>
      <c r="U40" s="2"/>
      <c r="V40" s="2"/>
      <c r="W40" s="292"/>
    </row>
    <row r="41" spans="1:23" ht="15" customHeight="1">
      <c r="A41" s="111">
        <v>73</v>
      </c>
      <c r="B41" s="222"/>
      <c r="C41" s="223"/>
      <c r="D41" s="222"/>
      <c r="E41" s="255" t="str">
        <f>IF(OR($B41=0,$D41=0)," ",IF('Test Pile'!$R$10=1,(2*'Test Pile'!$C$19*$D41)/(((12/$B41)+1)*2000),IF(OR('Test Pile'!$R$10=2,'Test Pile'!$R$10=3),(2*'Test Pile'!$C$19*$D41)/(((12/$B41)+0.1)*2000),IF(OR('Test Pile'!$R$10=4,'Test Pile'!$R$10=5),"n/a",IF('Test Pile'!$R$10=6," ")))))</f>
        <v> </v>
      </c>
      <c r="F41" s="254"/>
      <c r="G41" s="111">
        <v>108</v>
      </c>
      <c r="H41" s="222"/>
      <c r="I41" s="223"/>
      <c r="J41" s="222"/>
      <c r="K41" s="255" t="str">
        <f>IF(OR($H41=0,$J41=0)," ",IF('Test Pile'!$R$10=1,(2*'Test Pile'!$C$19*$J41)/(((12/$H41)+1)*2000),IF(OR('Test Pile'!$R$10=2,'Test Pile'!$R$10=3),(2*'Test Pile'!$C$19*$J41)/(((12/$H41)+0.1)*2000),IF(OR('Test Pile'!$R$10=4,'Test Pile'!$R$10=5),"n/a",IF('Test Pile'!$R$10=6," ")))))</f>
        <v> </v>
      </c>
      <c r="L41" s="117"/>
      <c r="M41" s="118">
        <v>143</v>
      </c>
      <c r="N41" s="258"/>
      <c r="O41" s="226"/>
      <c r="P41" s="258"/>
      <c r="Q41" s="255" t="str">
        <f>IF(OR($N41=0,$P41=0)," ",IF('Test Pile'!$R$10=1,(2*'Test Pile'!$C$19*$P41)/(((12/$N41)+1)*2000),IF(OR('Test Pile'!$R$10=2,'Test Pile'!$R$10=3),(2*'Test Pile'!$C$19*$P41)/(((12/$N41)+0.1)*2000),IF(OR('Test Pile'!$R$10=4,'Test Pile'!$R$10=5),"n/a",IF('Test Pile'!$R$10=6," ")))))</f>
        <v> </v>
      </c>
      <c r="R41" s="5"/>
      <c r="S41" s="2"/>
      <c r="T41" s="2"/>
      <c r="U41" s="2"/>
      <c r="V41" s="2"/>
      <c r="W41" s="292"/>
    </row>
    <row r="42" spans="1:23" ht="15" customHeight="1">
      <c r="A42" s="111">
        <v>72</v>
      </c>
      <c r="B42" s="222"/>
      <c r="C42" s="223"/>
      <c r="D42" s="222"/>
      <c r="E42" s="255" t="str">
        <f>IF(OR($B42=0,$D42=0)," ",IF('Test Pile'!$R$10=1,(2*'Test Pile'!$C$19*$D42)/(((12/$B42)+1)*2000),IF(OR('Test Pile'!$R$10=2,'Test Pile'!$R$10=3),(2*'Test Pile'!$C$19*$D42)/(((12/$B42)+0.1)*2000),IF(OR('Test Pile'!$R$10=4,'Test Pile'!$R$10=5),"n/a",IF('Test Pile'!$R$10=6," ")))))</f>
        <v> </v>
      </c>
      <c r="F42" s="254"/>
      <c r="G42" s="111">
        <v>107</v>
      </c>
      <c r="H42" s="222"/>
      <c r="I42" s="223"/>
      <c r="J42" s="222"/>
      <c r="K42" s="255" t="str">
        <f>IF(OR($H42=0,$J42=0)," ",IF('Test Pile'!$R$10=1,(2*'Test Pile'!$C$19*$J42)/(((12/$H42)+1)*2000),IF(OR('Test Pile'!$R$10=2,'Test Pile'!$R$10=3),(2*'Test Pile'!$C$19*$J42)/(((12/$H42)+0.1)*2000),IF(OR('Test Pile'!$R$10=4,'Test Pile'!$R$10=5),"n/a",IF('Test Pile'!$R$10=6," ")))))</f>
        <v> </v>
      </c>
      <c r="L42" s="95"/>
      <c r="M42" s="118">
        <v>142</v>
      </c>
      <c r="N42" s="258"/>
      <c r="O42" s="226"/>
      <c r="P42" s="258"/>
      <c r="Q42" s="255" t="str">
        <f>IF(OR($N42=0,$P42=0)," ",IF('Test Pile'!$R$10=1,(2*'Test Pile'!$C$19*$P42)/(((12/$N42)+1)*2000),IF(OR('Test Pile'!$R$10=2,'Test Pile'!$R$10=3),(2*'Test Pile'!$C$19*$P42)/(((12/$N42)+0.1)*2000),IF(OR('Test Pile'!$R$10=4,'Test Pile'!$R$10=5),"n/a",IF('Test Pile'!$R$10=6," ")))))</f>
        <v> </v>
      </c>
      <c r="R42" s="5"/>
      <c r="S42" s="2"/>
      <c r="T42" s="2"/>
      <c r="U42" s="2"/>
      <c r="V42" s="2"/>
      <c r="W42" s="292"/>
    </row>
    <row r="43" spans="1:23" ht="15" customHeight="1">
      <c r="A43" s="111">
        <v>71</v>
      </c>
      <c r="B43" s="222"/>
      <c r="C43" s="223"/>
      <c r="D43" s="222"/>
      <c r="E43" s="255" t="str">
        <f>IF(OR($B43=0,$D43=0)," ",IF('Test Pile'!$R$10=1,(2*'Test Pile'!$C$19*$D43)/(((12/$B43)+1)*2000),IF(OR('Test Pile'!$R$10=2,'Test Pile'!$R$10=3),(2*'Test Pile'!$C$19*$D43)/(((12/$B43)+0.1)*2000),IF(OR('Test Pile'!$R$10=4,'Test Pile'!$R$10=5),"n/a",IF('Test Pile'!$R$10=6," ")))))</f>
        <v> </v>
      </c>
      <c r="F43" s="254"/>
      <c r="G43" s="111">
        <v>106</v>
      </c>
      <c r="H43" s="222"/>
      <c r="I43" s="223"/>
      <c r="J43" s="222"/>
      <c r="K43" s="255" t="str">
        <f>IF(OR($H43=0,$J43=0)," ",IF('Test Pile'!$R$10=1,(2*'Test Pile'!$C$19*$J43)/(((12/$H43)+1)*2000),IF(OR('Test Pile'!$R$10=2,'Test Pile'!$R$10=3),(2*'Test Pile'!$C$19*$J43)/(((12/$H43)+0.1)*2000),IF(OR('Test Pile'!$R$10=4,'Test Pile'!$R$10=5),"n/a",IF('Test Pile'!$R$10=6," ")))))</f>
        <v> </v>
      </c>
      <c r="L43" s="95"/>
      <c r="M43" s="118">
        <v>141</v>
      </c>
      <c r="N43" s="258"/>
      <c r="O43" s="226"/>
      <c r="P43" s="258"/>
      <c r="Q43" s="255" t="str">
        <f>IF(OR($N43=0,$P43=0)," ",IF('Test Pile'!$R$10=1,(2*'Test Pile'!$C$19*$P43)/(((12/$N43)+1)*2000),IF(OR('Test Pile'!$R$10=2,'Test Pile'!$R$10=3),(2*'Test Pile'!$C$19*$P43)/(((12/$N43)+0.1)*2000),IF(OR('Test Pile'!$R$10=4,'Test Pile'!$R$10=5),"n/a",IF('Test Pile'!$R$10=6," ")))))</f>
        <v> </v>
      </c>
      <c r="R43" s="5"/>
      <c r="S43" s="2"/>
      <c r="T43" s="2"/>
      <c r="U43" s="2"/>
      <c r="V43" s="2"/>
      <c r="W43" s="292"/>
    </row>
    <row r="44" spans="1:23" ht="15" customHeight="1">
      <c r="A44" s="111">
        <v>70</v>
      </c>
      <c r="B44" s="222"/>
      <c r="C44" s="223"/>
      <c r="D44" s="222"/>
      <c r="E44" s="255" t="str">
        <f>IF(OR($B44=0,$D44=0)," ",IF('Test Pile'!$R$10=1,(2*'Test Pile'!$C$19*$D44)/(((12/$B44)+1)*2000),IF(OR('Test Pile'!$R$10=2,'Test Pile'!$R$10=3),(2*'Test Pile'!$C$19*$D44)/(((12/$B44)+0.1)*2000),IF(OR('Test Pile'!$R$10=4,'Test Pile'!$R$10=5),"n/a",IF('Test Pile'!$R$10=6," ")))))</f>
        <v> </v>
      </c>
      <c r="F44" s="254"/>
      <c r="G44" s="111">
        <v>105</v>
      </c>
      <c r="H44" s="222"/>
      <c r="I44" s="223"/>
      <c r="J44" s="222"/>
      <c r="K44" s="255" t="str">
        <f>IF(OR($H44=0,$J44=0)," ",IF('Test Pile'!$R$10=1,(2*'Test Pile'!$C$19*$J44)/(((12/$H44)+1)*2000),IF(OR('Test Pile'!$R$10=2,'Test Pile'!$R$10=3),(2*'Test Pile'!$C$19*$J44)/(((12/$H44)+0.1)*2000),IF(OR('Test Pile'!$R$10=4,'Test Pile'!$R$10=5),"n/a",IF('Test Pile'!$R$10=6," ")))))</f>
        <v> </v>
      </c>
      <c r="L44" s="95"/>
      <c r="M44" s="118">
        <v>140</v>
      </c>
      <c r="N44" s="258"/>
      <c r="O44" s="226"/>
      <c r="P44" s="258"/>
      <c r="Q44" s="255" t="str">
        <f>IF(OR($N44=0,$P44=0)," ",IF('Test Pile'!$R$10=1,(2*'Test Pile'!$C$19*$P44)/(((12/$N44)+1)*2000),IF(OR('Test Pile'!$R$10=2,'Test Pile'!$R$10=3),(2*'Test Pile'!$C$19*$P44)/(((12/$N44)+0.1)*2000),IF(OR('Test Pile'!$R$10=4,'Test Pile'!$R$10=5),"n/a",IF('Test Pile'!$R$10=6," ")))))</f>
        <v> </v>
      </c>
      <c r="R44" s="5"/>
      <c r="S44" s="2"/>
      <c r="T44" s="2"/>
      <c r="U44" s="2"/>
      <c r="V44" s="2"/>
      <c r="W44" s="292"/>
    </row>
    <row r="45" spans="1:23" ht="15" customHeight="1">
      <c r="A45" s="111">
        <v>69</v>
      </c>
      <c r="B45" s="222"/>
      <c r="C45" s="223"/>
      <c r="D45" s="222"/>
      <c r="E45" s="255" t="str">
        <f>IF(OR($B45=0,$D45=0)," ",IF('Test Pile'!$R$10=1,(2*'Test Pile'!$C$19*$D45)/(((12/$B45)+1)*2000),IF(OR('Test Pile'!$R$10=2,'Test Pile'!$R$10=3),(2*'Test Pile'!$C$19*$D45)/(((12/$B45)+0.1)*2000),IF(OR('Test Pile'!$R$10=4,'Test Pile'!$R$10=5),"n/a",IF('Test Pile'!$R$10=6," ")))))</f>
        <v> </v>
      </c>
      <c r="F45" s="254"/>
      <c r="G45" s="111">
        <v>104</v>
      </c>
      <c r="H45" s="222"/>
      <c r="I45" s="223"/>
      <c r="J45" s="222"/>
      <c r="K45" s="255" t="str">
        <f>IF(OR($H45=0,$J45=0)," ",IF('Test Pile'!$R$10=1,(2*'Test Pile'!$C$19*$J45)/(((12/$H45)+1)*2000),IF(OR('Test Pile'!$R$10=2,'Test Pile'!$R$10=3),(2*'Test Pile'!$C$19*$J45)/(((12/$H45)+0.1)*2000),IF(OR('Test Pile'!$R$10=4,'Test Pile'!$R$10=5),"n/a",IF('Test Pile'!$R$10=6," ")))))</f>
        <v> </v>
      </c>
      <c r="L45" s="95"/>
      <c r="M45" s="118">
        <v>139</v>
      </c>
      <c r="N45" s="258"/>
      <c r="O45" s="226"/>
      <c r="P45" s="258"/>
      <c r="Q45" s="255" t="str">
        <f>IF(OR($N45=0,$P45=0)," ",IF('Test Pile'!$R$10=1,(2*'Test Pile'!$C$19*$P45)/(((12/$N45)+1)*2000),IF(OR('Test Pile'!$R$10=2,'Test Pile'!$R$10=3),(2*'Test Pile'!$C$19*$P45)/(((12/$N45)+0.1)*2000),IF(OR('Test Pile'!$R$10=4,'Test Pile'!$R$10=5),"n/a",IF('Test Pile'!$R$10=6," ")))))</f>
        <v> </v>
      </c>
      <c r="R45" s="5"/>
      <c r="S45" s="2"/>
      <c r="T45" s="2"/>
      <c r="U45" s="2"/>
      <c r="V45" s="2"/>
      <c r="W45" s="292"/>
    </row>
    <row r="46" spans="1:23" ht="15" customHeight="1">
      <c r="A46" s="111">
        <v>68</v>
      </c>
      <c r="B46" s="222"/>
      <c r="C46" s="223"/>
      <c r="D46" s="222"/>
      <c r="E46" s="255" t="str">
        <f>IF(OR($B46=0,$D46=0)," ",IF('Test Pile'!$R$10=1,(2*'Test Pile'!$C$19*$D46)/(((12/$B46)+1)*2000),IF(OR('Test Pile'!$R$10=2,'Test Pile'!$R$10=3),(2*'Test Pile'!$C$19*$D46)/(((12/$B46)+0.1)*2000),IF(OR('Test Pile'!$R$10=4,'Test Pile'!$R$10=5),"n/a",IF('Test Pile'!$R$10=6," ")))))</f>
        <v> </v>
      </c>
      <c r="F46" s="254"/>
      <c r="G46" s="111">
        <v>103</v>
      </c>
      <c r="H46" s="222"/>
      <c r="I46" s="223"/>
      <c r="J46" s="222"/>
      <c r="K46" s="255" t="str">
        <f>IF(OR($H46=0,$J46=0)," ",IF('Test Pile'!$R$10=1,(2*'Test Pile'!$C$19*$J46)/(((12/$H46)+1)*2000),IF(OR('Test Pile'!$R$10=2,'Test Pile'!$R$10=3),(2*'Test Pile'!$C$19*$J46)/(((12/$H46)+0.1)*2000),IF(OR('Test Pile'!$R$10=4,'Test Pile'!$R$10=5),"n/a",IF('Test Pile'!$R$10=6," ")))))</f>
        <v> </v>
      </c>
      <c r="L46" s="95"/>
      <c r="M46" s="118">
        <v>138</v>
      </c>
      <c r="N46" s="258"/>
      <c r="O46" s="226"/>
      <c r="P46" s="258"/>
      <c r="Q46" s="255" t="str">
        <f>IF(OR($N46=0,$P46=0)," ",IF('Test Pile'!$R$10=1,(2*'Test Pile'!$C$19*$P46)/(((12/$N46)+1)*2000),IF(OR('Test Pile'!$R$10=2,'Test Pile'!$R$10=3),(2*'Test Pile'!$C$19*$P46)/(((12/$N46)+0.1)*2000),IF(OR('Test Pile'!$R$10=4,'Test Pile'!$R$10=5),"n/a",IF('Test Pile'!$R$10=6," ")))))</f>
        <v> </v>
      </c>
      <c r="R46" s="5"/>
      <c r="S46" s="2"/>
      <c r="T46" s="2"/>
      <c r="U46" s="2"/>
      <c r="V46" s="2"/>
      <c r="W46" s="292"/>
    </row>
    <row r="47" spans="1:23" ht="19.5" customHeight="1">
      <c r="A47" s="111">
        <v>67</v>
      </c>
      <c r="B47" s="222"/>
      <c r="C47" s="223"/>
      <c r="D47" s="222"/>
      <c r="E47" s="255" t="str">
        <f>IF(OR($B47=0,$D47=0)," ",IF('Test Pile'!$R$10=1,(2*'Test Pile'!$C$19*$D47)/(((12/$B47)+1)*2000),IF(OR('Test Pile'!$R$10=2,'Test Pile'!$R$10=3),(2*'Test Pile'!$C$19*$D47)/(((12/$B47)+0.1)*2000),IF(OR('Test Pile'!$R$10=4,'Test Pile'!$R$10=5),"n/a",IF('Test Pile'!$R$10=6," ")))))</f>
        <v> </v>
      </c>
      <c r="F47" s="254"/>
      <c r="G47" s="111">
        <v>102</v>
      </c>
      <c r="H47" s="222"/>
      <c r="I47" s="223"/>
      <c r="J47" s="222"/>
      <c r="K47" s="255" t="str">
        <f>IF(OR($H47=0,$J47=0)," ",IF('Test Pile'!$R$10=1,(2*'Test Pile'!$C$19*$J47)/(((12/$H47)+1)*2000),IF(OR('Test Pile'!$R$10=2,'Test Pile'!$R$10=3),(2*'Test Pile'!$C$19*$J47)/(((12/$H47)+0.1)*2000),IF(OR('Test Pile'!$R$10=4,'Test Pile'!$R$10=5),"n/a",IF('Test Pile'!$R$10=6," ")))))</f>
        <v> </v>
      </c>
      <c r="L47" s="115"/>
      <c r="M47" s="118">
        <v>137</v>
      </c>
      <c r="N47" s="259"/>
      <c r="O47" s="226"/>
      <c r="P47" s="259"/>
      <c r="Q47" s="255" t="str">
        <f>IF(OR($N47=0,$P47=0)," ",IF('Test Pile'!$R$10=1,(2*'Test Pile'!$C$19*$P47)/(((12/$N47)+1)*2000),IF(OR('Test Pile'!$R$10=2,'Test Pile'!$R$10=3),(2*'Test Pile'!$C$19*$P47)/(((12/$N47)+0.1)*2000),IF(OR('Test Pile'!$R$10=4,'Test Pile'!$R$10=5),"n/a",IF('Test Pile'!$R$10=6," ")))))</f>
        <v> </v>
      </c>
      <c r="R47" s="5"/>
      <c r="S47" s="2"/>
      <c r="T47" s="2"/>
      <c r="U47" s="2"/>
      <c r="V47" s="2"/>
      <c r="W47" s="292"/>
    </row>
    <row r="48" spans="1:23" ht="6" customHeight="1">
      <c r="A48" s="109"/>
      <c r="B48" s="221"/>
      <c r="C48" s="95"/>
      <c r="D48" s="115"/>
      <c r="E48" s="115"/>
      <c r="F48" s="115"/>
      <c r="G48" s="109"/>
      <c r="H48" s="221"/>
      <c r="I48" s="95"/>
      <c r="J48" s="115"/>
      <c r="K48" s="115"/>
      <c r="L48" s="115"/>
      <c r="M48" s="123"/>
      <c r="N48" s="124"/>
      <c r="O48" s="124"/>
      <c r="P48" s="124"/>
      <c r="Q48" s="117" t="str">
        <f>IF(P48=0,"  ",(2*#REF!*P48)/(((12/N48)+0.1)*2000))</f>
        <v>  </v>
      </c>
      <c r="R48" s="5"/>
      <c r="S48" s="2"/>
      <c r="T48" s="2"/>
      <c r="U48" s="2"/>
      <c r="V48" s="2"/>
      <c r="W48" s="292"/>
    </row>
    <row r="49" spans="1:23" ht="13.5" thickBot="1">
      <c r="A49" s="7"/>
      <c r="B49" s="6"/>
      <c r="C49" s="6"/>
      <c r="D49" s="6"/>
      <c r="E49" s="6"/>
      <c r="F49" s="6"/>
      <c r="G49" s="7"/>
      <c r="H49" s="6"/>
      <c r="I49" s="6"/>
      <c r="J49" s="6"/>
      <c r="K49" s="6"/>
      <c r="L49" s="6"/>
      <c r="M49" s="6"/>
      <c r="N49" s="6"/>
      <c r="O49" s="6"/>
      <c r="P49" s="6"/>
      <c r="Q49" s="6"/>
      <c r="R49" s="8"/>
      <c r="S49" s="2"/>
      <c r="T49" s="2"/>
      <c r="U49" s="2"/>
      <c r="V49" s="2"/>
      <c r="W49" s="292"/>
    </row>
    <row r="50" spans="1:23" ht="13.5" thickTop="1">
      <c r="A50" s="4"/>
      <c r="B50" s="2"/>
      <c r="C50" s="3"/>
      <c r="D50" s="2"/>
      <c r="E50" s="2"/>
      <c r="F50" s="2"/>
      <c r="G50" s="4"/>
      <c r="H50" s="2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92"/>
    </row>
    <row r="51" spans="1:23" ht="12.75">
      <c r="A51" s="294"/>
      <c r="B51" s="292"/>
      <c r="C51" s="295"/>
      <c r="D51" s="292"/>
      <c r="E51" s="292"/>
      <c r="F51" s="292"/>
      <c r="G51" s="294"/>
      <c r="H51" s="292"/>
      <c r="I51" s="295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</row>
    <row r="52" spans="1:23" ht="12.75">
      <c r="A52" s="294"/>
      <c r="B52" s="292"/>
      <c r="C52" s="295"/>
      <c r="D52" s="292"/>
      <c r="E52" s="292"/>
      <c r="F52" s="292"/>
      <c r="G52" s="294"/>
      <c r="H52" s="292"/>
      <c r="I52" s="295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</row>
    <row r="53" spans="1:23" ht="12.75">
      <c r="A53" s="294"/>
      <c r="B53" s="292"/>
      <c r="C53" s="295"/>
      <c r="D53" s="292"/>
      <c r="E53" s="292"/>
      <c r="F53" s="292"/>
      <c r="G53" s="294"/>
      <c r="H53" s="292"/>
      <c r="I53" s="295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</row>
    <row r="54" spans="1:23" ht="12.75">
      <c r="A54" s="294"/>
      <c r="B54" s="292"/>
      <c r="C54" s="295"/>
      <c r="D54" s="292"/>
      <c r="E54" s="292"/>
      <c r="F54" s="292"/>
      <c r="G54" s="294"/>
      <c r="H54" s="292"/>
      <c r="I54" s="295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</row>
    <row r="55" spans="1:23" ht="12.75">
      <c r="A55" s="294"/>
      <c r="B55" s="292"/>
      <c r="C55" s="295"/>
      <c r="D55" s="292"/>
      <c r="E55" s="292"/>
      <c r="F55" s="292"/>
      <c r="G55" s="294"/>
      <c r="H55" s="292"/>
      <c r="I55" s="295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</row>
    <row r="56" spans="1:22" ht="12.75">
      <c r="A56" s="294"/>
      <c r="B56" s="292"/>
      <c r="C56" s="295"/>
      <c r="D56" s="292"/>
      <c r="E56" s="292"/>
      <c r="F56" s="292"/>
      <c r="G56" s="294"/>
      <c r="H56" s="292"/>
      <c r="I56" s="295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</row>
  </sheetData>
  <sheetProtection password="CC24" sheet="1" objects="1" scenarios="1"/>
  <printOptions horizontalCentered="1"/>
  <pageMargins left="0" right="0" top="0" bottom="0" header="0" footer="0"/>
  <pageSetup blackAndWhite="1" fitToHeight="6" fitToWidth="1" horizontalDpi="300" verticalDpi="300" orientation="portrait" r:id="rId2"/>
  <headerFooter alignWithMargins="0"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51"/>
  <sheetViews>
    <sheetView showGridLines="0" showRowColHeaders="0" showZeros="0" tabSelected="1" zoomScale="80" zoomScaleNormal="80" workbookViewId="0" topLeftCell="A1">
      <selection activeCell="W9" sqref="W9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5.421875" style="0" customWidth="1"/>
    <col min="4" max="4" width="8.421875" style="0" customWidth="1"/>
    <col min="5" max="5" width="8.7109375" style="0" customWidth="1"/>
    <col min="6" max="6" width="7.8515625" style="0" customWidth="1"/>
    <col min="7" max="7" width="7.7109375" style="0" customWidth="1"/>
    <col min="8" max="8" width="9.00390625" style="0" customWidth="1"/>
    <col min="9" max="9" width="10.421875" style="0" customWidth="1"/>
    <col min="10" max="11" width="9.28125" style="0" customWidth="1"/>
    <col min="12" max="12" width="8.8515625" style="0" customWidth="1"/>
    <col min="13" max="14" width="7.57421875" style="0" customWidth="1"/>
    <col min="15" max="15" width="8.421875" style="0" customWidth="1"/>
    <col min="16" max="16" width="4.57421875" style="0" customWidth="1"/>
    <col min="17" max="17" width="6.421875" style="0" hidden="1" customWidth="1"/>
    <col min="18" max="18" width="6.28125" style="0" hidden="1" customWidth="1"/>
    <col min="19" max="19" width="8.7109375" style="0" hidden="1" customWidth="1"/>
    <col min="20" max="20" width="8.421875" style="0" hidden="1" customWidth="1"/>
  </cols>
  <sheetData>
    <row r="1" spans="1:22" ht="16.5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1"/>
      <c r="P1" s="13"/>
      <c r="Q1" s="13"/>
      <c r="R1" s="13"/>
      <c r="S1" s="13"/>
      <c r="T1" s="13"/>
      <c r="U1" s="13"/>
      <c r="V1" s="296"/>
    </row>
    <row r="2" spans="1:22" ht="15" customHeight="1" thickTop="1">
      <c r="A2" s="63" t="s">
        <v>0</v>
      </c>
      <c r="B2" s="3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14"/>
      <c r="Q2" s="142"/>
      <c r="R2" s="142"/>
      <c r="S2" s="142"/>
      <c r="T2" s="142"/>
      <c r="U2" s="142"/>
      <c r="V2" s="297"/>
    </row>
    <row r="3" spans="1:22" ht="9.75" customHeight="1">
      <c r="A3" s="36" t="s">
        <v>1</v>
      </c>
      <c r="B3" s="3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1"/>
      <c r="Q3" s="142"/>
      <c r="R3" s="142"/>
      <c r="S3" s="142"/>
      <c r="T3" s="142"/>
      <c r="U3" s="142"/>
      <c r="V3" s="297"/>
    </row>
    <row r="4" spans="1:22" ht="9.75" customHeight="1">
      <c r="A4" s="36" t="s">
        <v>2</v>
      </c>
      <c r="B4" s="3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1"/>
      <c r="Q4" s="142"/>
      <c r="R4" s="142"/>
      <c r="S4" s="142"/>
      <c r="T4" s="142"/>
      <c r="U4" s="142"/>
      <c r="V4" s="297"/>
    </row>
    <row r="5" spans="1:22" ht="15" customHeight="1">
      <c r="A5" s="37" t="s">
        <v>57</v>
      </c>
      <c r="B5" s="3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5"/>
      <c r="O5" s="35"/>
      <c r="P5" s="141"/>
      <c r="Q5" s="142"/>
      <c r="R5" s="142"/>
      <c r="S5" s="142"/>
      <c r="T5" s="142"/>
      <c r="U5" s="142"/>
      <c r="V5" s="297"/>
    </row>
    <row r="6" spans="1:22" ht="12" customHeight="1">
      <c r="A6" s="64"/>
      <c r="B6" s="37"/>
      <c r="C6" s="200" t="s">
        <v>120</v>
      </c>
      <c r="D6" s="233">
        <f>'Test Pile'!C35</f>
        <v>0</v>
      </c>
      <c r="E6" s="233">
        <f>'Test Pile'!D9</f>
        <v>0</v>
      </c>
      <c r="F6" s="14"/>
      <c r="G6" s="14"/>
      <c r="H6" s="14"/>
      <c r="I6" s="14"/>
      <c r="J6" s="14"/>
      <c r="K6" s="14"/>
      <c r="L6" s="14"/>
      <c r="M6" s="39"/>
      <c r="N6" s="202" t="s">
        <v>58</v>
      </c>
      <c r="O6" s="239">
        <v>0</v>
      </c>
      <c r="P6" s="141"/>
      <c r="Q6" s="143" t="s">
        <v>59</v>
      </c>
      <c r="R6" s="144" t="s">
        <v>60</v>
      </c>
      <c r="S6" s="146">
        <v>1.05409</v>
      </c>
      <c r="T6" s="142" t="s">
        <v>118</v>
      </c>
      <c r="U6" s="142"/>
      <c r="V6" s="297"/>
    </row>
    <row r="7" spans="1:22" ht="13.5" customHeight="1">
      <c r="A7" s="199"/>
      <c r="B7" s="93"/>
      <c r="C7" s="200" t="s">
        <v>61</v>
      </c>
      <c r="D7" s="233">
        <f>'Test Pile'!C10</f>
        <v>0</v>
      </c>
      <c r="E7" s="201"/>
      <c r="F7" s="201"/>
      <c r="G7" s="202" t="s">
        <v>62</v>
      </c>
      <c r="H7" s="281">
        <f>'Test Pile'!C11</f>
        <v>0</v>
      </c>
      <c r="I7" s="202" t="s">
        <v>15</v>
      </c>
      <c r="J7" s="233">
        <f>'Test Pile'!C12</f>
        <v>0</v>
      </c>
      <c r="K7" s="201"/>
      <c r="L7" s="201"/>
      <c r="M7" s="203"/>
      <c r="N7" s="202" t="s">
        <v>63</v>
      </c>
      <c r="O7" s="240">
        <f>'Test Pile'!C7</f>
        <v>0</v>
      </c>
      <c r="P7" s="145"/>
      <c r="Q7" s="156">
        <v>3</v>
      </c>
      <c r="R7" s="147" t="s">
        <v>64</v>
      </c>
      <c r="S7" s="143">
        <v>1.03078</v>
      </c>
      <c r="T7" s="142" t="s">
        <v>119</v>
      </c>
      <c r="U7" s="148"/>
      <c r="V7" s="298"/>
    </row>
    <row r="8" spans="1:22" ht="13.5" customHeight="1">
      <c r="A8" s="199"/>
      <c r="B8" s="93"/>
      <c r="C8" s="200" t="s">
        <v>65</v>
      </c>
      <c r="D8" s="233">
        <f>'Test Pile'!C13</f>
        <v>0</v>
      </c>
      <c r="E8" s="204"/>
      <c r="F8" s="204"/>
      <c r="G8" s="205"/>
      <c r="H8" s="201"/>
      <c r="I8" s="203" t="s">
        <v>66</v>
      </c>
      <c r="J8" s="233">
        <f>'Test Pile'!C14</f>
        <v>0</v>
      </c>
      <c r="K8" s="201"/>
      <c r="L8" s="204"/>
      <c r="M8" s="206" t="s">
        <v>67</v>
      </c>
      <c r="N8" s="233">
        <f>'Test Pile'!C15</f>
        <v>0</v>
      </c>
      <c r="O8" s="201"/>
      <c r="P8" s="145"/>
      <c r="Q8" s="148"/>
      <c r="R8" s="147"/>
      <c r="S8" s="143"/>
      <c r="T8" s="148"/>
      <c r="U8" s="148"/>
      <c r="V8" s="298"/>
    </row>
    <row r="9" spans="1:22" ht="13.5" customHeight="1">
      <c r="A9" s="199"/>
      <c r="B9" s="93"/>
      <c r="C9" s="200" t="s">
        <v>68</v>
      </c>
      <c r="D9" s="233">
        <f>'Test Pile'!C16</f>
        <v>0</v>
      </c>
      <c r="E9" s="201"/>
      <c r="F9" s="201"/>
      <c r="G9" s="42" t="s">
        <v>69</v>
      </c>
      <c r="H9" s="203"/>
      <c r="I9" s="233">
        <f>'Test Pile'!C18</f>
        <v>0</v>
      </c>
      <c r="J9" s="205"/>
      <c r="K9" s="93"/>
      <c r="L9" s="202" t="s">
        <v>70</v>
      </c>
      <c r="M9" s="236">
        <f>'Test Pile'!C19</f>
        <v>0</v>
      </c>
      <c r="N9" s="93" t="s">
        <v>71</v>
      </c>
      <c r="O9" s="214">
        <f>'Test Pile'!C20</f>
        <v>0</v>
      </c>
      <c r="P9" s="145"/>
      <c r="Q9" s="146"/>
      <c r="R9" s="148"/>
      <c r="S9" s="146"/>
      <c r="T9" s="148"/>
      <c r="U9" s="148"/>
      <c r="V9" s="298"/>
    </row>
    <row r="10" spans="1:22" ht="13.5" customHeight="1">
      <c r="A10" s="199"/>
      <c r="B10" s="93"/>
      <c r="C10" s="200" t="s">
        <v>72</v>
      </c>
      <c r="D10" s="234">
        <f>'Test Pile'!C21</f>
        <v>0</v>
      </c>
      <c r="E10" s="201"/>
      <c r="F10" s="204"/>
      <c r="G10" s="202" t="s">
        <v>73</v>
      </c>
      <c r="H10" s="235" t="str">
        <f>IF($Q$7=1,"3 to 1",IF($Q$7=2,"4 to 1",IF($Q$7=3," ")))</f>
        <v> </v>
      </c>
      <c r="I10" s="208"/>
      <c r="J10" s="42"/>
      <c r="K10" s="219" t="s">
        <v>74</v>
      </c>
      <c r="L10" s="237">
        <f>'Test Pile'!C23</f>
        <v>0</v>
      </c>
      <c r="N10" s="220" t="s">
        <v>75</v>
      </c>
      <c r="O10" s="318">
        <f>'Test Pile'!C24</f>
        <v>0</v>
      </c>
      <c r="P10" s="145"/>
      <c r="Q10" s="148"/>
      <c r="R10" s="148"/>
      <c r="S10" s="148"/>
      <c r="T10" s="148"/>
      <c r="U10" s="148"/>
      <c r="V10" s="298"/>
    </row>
    <row r="11" spans="1:22" ht="3" customHeight="1" thickBot="1">
      <c r="A11" s="40"/>
      <c r="B11" s="40"/>
      <c r="C11" s="40"/>
      <c r="D11" s="43"/>
      <c r="E11" s="43"/>
      <c r="F11" s="43"/>
      <c r="G11" s="43"/>
      <c r="H11" s="44"/>
      <c r="I11" s="44"/>
      <c r="J11" s="18"/>
      <c r="K11" s="44"/>
      <c r="L11" s="43"/>
      <c r="M11" s="43"/>
      <c r="N11" s="44"/>
      <c r="O11" s="18"/>
      <c r="P11" s="145"/>
      <c r="Q11" s="148"/>
      <c r="R11" s="148"/>
      <c r="S11" s="148"/>
      <c r="T11" s="148"/>
      <c r="U11" s="148"/>
      <c r="V11" s="298"/>
    </row>
    <row r="12" spans="1:22" ht="12.75" customHeight="1">
      <c r="A12" s="39"/>
      <c r="B12" s="164"/>
      <c r="C12" s="165"/>
      <c r="D12" s="166"/>
      <c r="E12" s="166" t="s">
        <v>76</v>
      </c>
      <c r="F12" s="165"/>
      <c r="G12" s="166"/>
      <c r="H12" s="165"/>
      <c r="I12" s="165"/>
      <c r="J12" s="167"/>
      <c r="K12" s="165"/>
      <c r="L12" s="166"/>
      <c r="M12" s="166" t="s">
        <v>77</v>
      </c>
      <c r="N12" s="168" t="s">
        <v>78</v>
      </c>
      <c r="O12" s="169"/>
      <c r="P12" s="149"/>
      <c r="Q12" s="150"/>
      <c r="R12" s="150"/>
      <c r="S12" s="150"/>
      <c r="T12" s="150"/>
      <c r="U12" s="150"/>
      <c r="V12" s="299"/>
    </row>
    <row r="13" spans="1:22" ht="12.75" customHeight="1">
      <c r="A13" s="65"/>
      <c r="B13" s="170" t="s">
        <v>79</v>
      </c>
      <c r="C13" s="171"/>
      <c r="D13" s="172" t="s">
        <v>80</v>
      </c>
      <c r="E13" s="173" t="s">
        <v>81</v>
      </c>
      <c r="F13" s="173" t="s">
        <v>82</v>
      </c>
      <c r="G13" s="172" t="s">
        <v>83</v>
      </c>
      <c r="H13" s="172" t="s">
        <v>83</v>
      </c>
      <c r="I13" s="173" t="s">
        <v>84</v>
      </c>
      <c r="J13" s="174" t="s">
        <v>85</v>
      </c>
      <c r="K13" s="171"/>
      <c r="L13" s="173"/>
      <c r="M13" s="173" t="s">
        <v>86</v>
      </c>
      <c r="N13" s="173" t="s">
        <v>87</v>
      </c>
      <c r="O13" s="175" t="s">
        <v>88</v>
      </c>
      <c r="P13" s="151"/>
      <c r="Q13" s="152"/>
      <c r="R13" s="152"/>
      <c r="S13" s="152"/>
      <c r="T13" s="152"/>
      <c r="U13" s="152"/>
      <c r="V13" s="300"/>
    </row>
    <row r="14" spans="1:22" ht="12.75" customHeight="1">
      <c r="A14" s="39"/>
      <c r="B14" s="176" t="s">
        <v>89</v>
      </c>
      <c r="C14" s="215" t="s">
        <v>90</v>
      </c>
      <c r="D14" s="177" t="s">
        <v>91</v>
      </c>
      <c r="E14" s="172" t="s">
        <v>92</v>
      </c>
      <c r="F14" s="172" t="s">
        <v>93</v>
      </c>
      <c r="G14" s="178" t="s">
        <v>94</v>
      </c>
      <c r="H14" s="173" t="s">
        <v>81</v>
      </c>
      <c r="I14" s="172" t="s">
        <v>95</v>
      </c>
      <c r="J14" s="173" t="s">
        <v>96</v>
      </c>
      <c r="K14" s="173" t="s">
        <v>97</v>
      </c>
      <c r="L14" s="172" t="s">
        <v>98</v>
      </c>
      <c r="M14" s="173" t="s">
        <v>99</v>
      </c>
      <c r="N14" s="173" t="s">
        <v>99</v>
      </c>
      <c r="O14" s="179" t="s">
        <v>100</v>
      </c>
      <c r="P14" s="151"/>
      <c r="Q14" s="153"/>
      <c r="R14" s="153"/>
      <c r="S14" s="153"/>
      <c r="T14" s="153"/>
      <c r="U14" s="153"/>
      <c r="V14" s="301"/>
    </row>
    <row r="15" spans="1:22" ht="10.5" customHeight="1" thickBot="1">
      <c r="A15" s="46"/>
      <c r="B15" s="180"/>
      <c r="C15" s="181"/>
      <c r="D15" s="182"/>
      <c r="E15" s="49" t="s">
        <v>101</v>
      </c>
      <c r="F15" s="16" t="s">
        <v>101</v>
      </c>
      <c r="G15" s="47" t="s">
        <v>101</v>
      </c>
      <c r="H15" s="47" t="s">
        <v>101</v>
      </c>
      <c r="I15" s="16" t="s">
        <v>101</v>
      </c>
      <c r="J15" s="47" t="s">
        <v>101</v>
      </c>
      <c r="K15" s="47" t="s">
        <v>101</v>
      </c>
      <c r="L15" s="16" t="s">
        <v>102</v>
      </c>
      <c r="M15" s="16" t="s">
        <v>103</v>
      </c>
      <c r="N15" s="16" t="s">
        <v>101</v>
      </c>
      <c r="O15" s="133" t="s">
        <v>104</v>
      </c>
      <c r="P15" s="151"/>
      <c r="Q15" s="153"/>
      <c r="R15" s="153"/>
      <c r="S15" s="153"/>
      <c r="T15" s="153"/>
      <c r="U15" s="153"/>
      <c r="V15" s="301"/>
    </row>
    <row r="16" spans="1:22" ht="13.5" customHeight="1">
      <c r="A16" s="50"/>
      <c r="B16" s="183"/>
      <c r="C16" s="184"/>
      <c r="D16" s="185"/>
      <c r="E16" s="198"/>
      <c r="F16" s="198"/>
      <c r="G16" s="198"/>
      <c r="H16" s="198"/>
      <c r="I16" s="216">
        <f>IF($C16="","",IF($C16="bt",IF($Q$7=1,$G16-($J16/$S$6),IF($Q$7=2,$G16-($J16/$S$7),IF($Q$7=3,"Need Batter"))),IF($C16="b",IF($Q$7=1,$G16-($K16/$S$6),IF($Q$7=2,$G16-($K16/$S$7),IF($Q$7=3,"Need Batter"))),IF($C16="v",$G16-$K16,IF($C16="vt",$G16-$J16,"n/a")))))</f>
      </c>
      <c r="J16" s="216">
        <f>IF(OR($C16="vt",$C16="bt"),$E16+$F16-$H16,IF(OR($C16="v",$C16="b"),"",IF($C16="","","n/a")))</f>
      </c>
      <c r="K16" s="216">
        <f>IF(OR($C16="v",$C16="b"),$E16+$F16-$H16,IF(OR($C16="vt",$C16="bt"),"",IF($C16="","","n/a")))</f>
      </c>
      <c r="L16" s="187"/>
      <c r="M16" s="186"/>
      <c r="N16" s="186"/>
      <c r="O16" s="244" t="str">
        <f>IF('Test Pile'!$R$10=1,((2*'Test Pile'!$C$19*'Pile Record'!$N16)/('Pile Record'!$M16/10+1)/2000),IF(OR('Test Pile'!$R$10=2,'Test Pile'!$R$10=3),((2*'Test Pile'!$C$19*'Pile Record'!$N16)/('Pile Record'!$M16/10+0.1)/2000),IF(OR('Test Pile'!$R$10=4,'Test Pile'!$R$10=5),"n/a"," ")))</f>
        <v> </v>
      </c>
      <c r="P16" s="141"/>
      <c r="Q16" s="154"/>
      <c r="R16" s="154"/>
      <c r="S16" s="154"/>
      <c r="T16" s="154"/>
      <c r="U16" s="154"/>
      <c r="V16" s="302"/>
    </row>
    <row r="17" spans="1:22" ht="13.5" customHeight="1">
      <c r="A17" s="50"/>
      <c r="B17" s="183"/>
      <c r="C17" s="184"/>
      <c r="D17" s="185"/>
      <c r="E17" s="198"/>
      <c r="F17" s="198"/>
      <c r="G17" s="198"/>
      <c r="H17" s="198"/>
      <c r="I17" s="216">
        <f aca="true" t="shared" si="0" ref="I17:I33">IF($C17="","",IF($C17="bt",IF($Q$7=1,$G17-($J17/$S$6),IF($Q$7=2,$G17-($J17/$S$7),IF($Q$7=3,"Need Batter"))),IF($C17="b",IF($Q$7=1,$G17-($K17/$S$6),IF($Q$7=2,$G17-($K17/$S$7),IF($Q$7=3,"Need Batter"))),IF($C17="v",$G17-$K17,IF($C17="vt",$G17-$J17,"n/a")))))</f>
      </c>
      <c r="J17" s="216">
        <f aca="true" t="shared" si="1" ref="J17:J32">IF(OR($C17="vt",$C17="bt"),$E17+$F17-$H17,IF(OR($C17="v",$C17="b"),"",IF($C17="","","n/a")))</f>
      </c>
      <c r="K17" s="216">
        <f aca="true" t="shared" si="2" ref="K17:K32">IF(OR($C17="v",$C17="b"),$E17+$F17-$H17,IF(OR($C17="vt",$C17="bt"),"",IF($C17="","","n/a")))</f>
      </c>
      <c r="L17" s="187"/>
      <c r="M17" s="186"/>
      <c r="N17" s="186"/>
      <c r="O17" s="244" t="str">
        <f>IF('Test Pile'!$R$10=1,((2*'Test Pile'!$C$19*'Pile Record'!$N17)/('Pile Record'!$M17/10+1)/2000),IF(OR('Test Pile'!$R$10=2,'Test Pile'!$R$10=3),((2*'Test Pile'!$C$19*'Pile Record'!$N17)/('Pile Record'!$M17/10+0.1)/2000),IF(OR('Test Pile'!$R$10=4,'Test Pile'!$R$10=5),"n/a"," ")))</f>
        <v> </v>
      </c>
      <c r="P17" s="141"/>
      <c r="Q17" s="154"/>
      <c r="R17" s="154"/>
      <c r="S17" s="154"/>
      <c r="T17" s="154"/>
      <c r="U17" s="154"/>
      <c r="V17" s="302"/>
    </row>
    <row r="18" spans="1:22" ht="13.5" customHeight="1">
      <c r="A18" s="50"/>
      <c r="B18" s="183"/>
      <c r="C18" s="184"/>
      <c r="D18" s="185"/>
      <c r="E18" s="198"/>
      <c r="F18" s="198"/>
      <c r="G18" s="198"/>
      <c r="H18" s="198"/>
      <c r="I18" s="216">
        <f t="shared" si="0"/>
      </c>
      <c r="J18" s="216">
        <f t="shared" si="1"/>
      </c>
      <c r="K18" s="216">
        <f t="shared" si="2"/>
      </c>
      <c r="L18" s="187"/>
      <c r="M18" s="186"/>
      <c r="N18" s="186"/>
      <c r="O18" s="244" t="str">
        <f>IF('Test Pile'!$R$10=1,((2*'Test Pile'!$C$19*'Pile Record'!$N18)/('Pile Record'!$M18/10+1)/2000),IF(OR('Test Pile'!$R$10=2,'Test Pile'!$R$10=3),((2*'Test Pile'!$C$19*'Pile Record'!$N18)/('Pile Record'!$M18/10+0.1)/2000),IF(OR('Test Pile'!$R$10=4,'Test Pile'!$R$10=5),"n/a"," ")))</f>
        <v> </v>
      </c>
      <c r="P18" s="141"/>
      <c r="Q18" s="154"/>
      <c r="R18" s="154"/>
      <c r="S18" s="154"/>
      <c r="T18" s="154"/>
      <c r="U18" s="154"/>
      <c r="V18" s="302"/>
    </row>
    <row r="19" spans="1:22" ht="13.5" customHeight="1">
      <c r="A19" s="50"/>
      <c r="B19" s="183"/>
      <c r="C19" s="184"/>
      <c r="D19" s="185"/>
      <c r="E19" s="198"/>
      <c r="F19" s="198"/>
      <c r="G19" s="198"/>
      <c r="H19" s="198"/>
      <c r="I19" s="216">
        <f t="shared" si="0"/>
      </c>
      <c r="J19" s="216">
        <f t="shared" si="1"/>
      </c>
      <c r="K19" s="216">
        <f t="shared" si="2"/>
      </c>
      <c r="L19" s="187"/>
      <c r="M19" s="186"/>
      <c r="N19" s="186"/>
      <c r="O19" s="244" t="str">
        <f>IF('Test Pile'!$R$10=1,((2*'Test Pile'!$C$19*'Pile Record'!$N19)/('Pile Record'!$M19/10+1)/2000),IF(OR('Test Pile'!$R$10=2,'Test Pile'!$R$10=3),((2*'Test Pile'!$C$19*'Pile Record'!$N19)/('Pile Record'!$M19/10+0.1)/2000),IF(OR('Test Pile'!$R$10=4,'Test Pile'!$R$10=5),"n/a"," ")))</f>
        <v> </v>
      </c>
      <c r="P19" s="141"/>
      <c r="Q19" s="154"/>
      <c r="R19" s="154"/>
      <c r="S19" s="154"/>
      <c r="T19" s="154"/>
      <c r="U19" s="154"/>
      <c r="V19" s="302"/>
    </row>
    <row r="20" spans="1:22" ht="13.5" customHeight="1">
      <c r="A20" s="50"/>
      <c r="B20" s="183"/>
      <c r="C20" s="184"/>
      <c r="D20" s="185"/>
      <c r="E20" s="198"/>
      <c r="F20" s="198"/>
      <c r="G20" s="198"/>
      <c r="H20" s="198"/>
      <c r="I20" s="216">
        <f t="shared" si="0"/>
      </c>
      <c r="J20" s="216">
        <f t="shared" si="1"/>
      </c>
      <c r="K20" s="216">
        <f t="shared" si="2"/>
      </c>
      <c r="L20" s="187"/>
      <c r="M20" s="186"/>
      <c r="N20" s="186"/>
      <c r="O20" s="244" t="str">
        <f>IF('Test Pile'!$R$10=1,((2*'Test Pile'!$C$19*'Pile Record'!$N20)/('Pile Record'!$M20/10+1)/2000),IF(OR('Test Pile'!$R$10=2,'Test Pile'!$R$10=3),((2*'Test Pile'!$C$19*'Pile Record'!$N20)/('Pile Record'!$M20/10+0.1)/2000),IF(OR('Test Pile'!$R$10=4,'Test Pile'!$R$10=5),"n/a"," ")))</f>
        <v> </v>
      </c>
      <c r="P20" s="141"/>
      <c r="Q20" s="154"/>
      <c r="R20" s="154"/>
      <c r="S20" s="154"/>
      <c r="T20" s="154"/>
      <c r="U20" s="154"/>
      <c r="V20" s="302"/>
    </row>
    <row r="21" spans="1:22" ht="13.5" customHeight="1">
      <c r="A21" s="50"/>
      <c r="B21" s="183"/>
      <c r="C21" s="184"/>
      <c r="D21" s="185"/>
      <c r="E21" s="198"/>
      <c r="F21" s="198"/>
      <c r="G21" s="198"/>
      <c r="H21" s="198"/>
      <c r="I21" s="216">
        <f t="shared" si="0"/>
      </c>
      <c r="J21" s="216">
        <f t="shared" si="1"/>
      </c>
      <c r="K21" s="216">
        <f t="shared" si="2"/>
      </c>
      <c r="L21" s="187"/>
      <c r="M21" s="186"/>
      <c r="N21" s="186"/>
      <c r="O21" s="244" t="str">
        <f>IF('Test Pile'!$R$10=1,((2*'Test Pile'!$C$19*'Pile Record'!$N21)/('Pile Record'!$M21/10+1)/2000),IF(OR('Test Pile'!$R$10=2,'Test Pile'!$R$10=3),((2*'Test Pile'!$C$19*'Pile Record'!$N21)/('Pile Record'!$M21/10+0.1)/2000),IF(OR('Test Pile'!$R$10=4,'Test Pile'!$R$10=5),"n/a"," ")))</f>
        <v> </v>
      </c>
      <c r="P21" s="141"/>
      <c r="Q21" s="154"/>
      <c r="R21" s="154"/>
      <c r="S21" s="154"/>
      <c r="T21" s="154"/>
      <c r="U21" s="154"/>
      <c r="V21" s="302"/>
    </row>
    <row r="22" spans="1:22" ht="13.5" customHeight="1">
      <c r="A22" s="50"/>
      <c r="B22" s="183"/>
      <c r="C22" s="184"/>
      <c r="D22" s="185"/>
      <c r="E22" s="198"/>
      <c r="F22" s="198"/>
      <c r="G22" s="198"/>
      <c r="H22" s="198"/>
      <c r="I22" s="216">
        <f t="shared" si="0"/>
      </c>
      <c r="J22" s="216">
        <f t="shared" si="1"/>
      </c>
      <c r="K22" s="216">
        <f t="shared" si="2"/>
      </c>
      <c r="L22" s="187"/>
      <c r="M22" s="186"/>
      <c r="N22" s="186"/>
      <c r="O22" s="244" t="str">
        <f>IF('Test Pile'!$R$10=1,((2*'Test Pile'!$C$19*'Pile Record'!$N22)/('Pile Record'!$M22/10+1)/2000),IF(OR('Test Pile'!$R$10=2,'Test Pile'!$R$10=3),((2*'Test Pile'!$C$19*'Pile Record'!$N22)/('Pile Record'!$M22/10+0.1)/2000),IF(OR('Test Pile'!$R$10=4,'Test Pile'!$R$10=5),"n/a"," ")))</f>
        <v> </v>
      </c>
      <c r="P22" s="141"/>
      <c r="Q22" s="154"/>
      <c r="R22" s="154"/>
      <c r="S22" s="154"/>
      <c r="T22" s="154"/>
      <c r="U22" s="154"/>
      <c r="V22" s="302"/>
    </row>
    <row r="23" spans="1:22" ht="13.5" customHeight="1">
      <c r="A23" s="50"/>
      <c r="B23" s="183"/>
      <c r="C23" s="184"/>
      <c r="D23" s="185"/>
      <c r="E23" s="198"/>
      <c r="F23" s="198"/>
      <c r="G23" s="198"/>
      <c r="H23" s="198"/>
      <c r="I23" s="216">
        <f t="shared" si="0"/>
      </c>
      <c r="J23" s="216">
        <f t="shared" si="1"/>
      </c>
      <c r="K23" s="216">
        <f t="shared" si="2"/>
      </c>
      <c r="L23" s="187"/>
      <c r="M23" s="186"/>
      <c r="N23" s="186"/>
      <c r="O23" s="244" t="str">
        <f>IF('Test Pile'!$R$10=1,((2*'Test Pile'!$C$19*'Pile Record'!$N23)/('Pile Record'!$M23/10+1)/2000),IF(OR('Test Pile'!$R$10=2,'Test Pile'!$R$10=3),((2*'Test Pile'!$C$19*'Pile Record'!$N23)/('Pile Record'!$M23/10+0.1)/2000),IF(OR('Test Pile'!$R$10=4,'Test Pile'!$R$10=5),"n/a"," ")))</f>
        <v> </v>
      </c>
      <c r="P23" s="141"/>
      <c r="Q23" s="154"/>
      <c r="R23" s="154"/>
      <c r="S23" s="154"/>
      <c r="T23" s="154"/>
      <c r="U23" s="154"/>
      <c r="V23" s="302"/>
    </row>
    <row r="24" spans="1:22" ht="13.5" customHeight="1">
      <c r="A24" s="50"/>
      <c r="B24" s="183"/>
      <c r="C24" s="184"/>
      <c r="D24" s="185"/>
      <c r="E24" s="198"/>
      <c r="F24" s="198"/>
      <c r="G24" s="198"/>
      <c r="H24" s="198"/>
      <c r="I24" s="216">
        <f t="shared" si="0"/>
      </c>
      <c r="J24" s="216">
        <f t="shared" si="1"/>
      </c>
      <c r="K24" s="216">
        <f t="shared" si="2"/>
      </c>
      <c r="L24" s="187"/>
      <c r="M24" s="186"/>
      <c r="N24" s="186"/>
      <c r="O24" s="244" t="str">
        <f>IF('Test Pile'!$R$10=1,((2*'Test Pile'!$C$19*'Pile Record'!$N24)/('Pile Record'!$M24/10+1)/2000),IF(OR('Test Pile'!$R$10=2,'Test Pile'!$R$10=3),((2*'Test Pile'!$C$19*'Pile Record'!$N24)/('Pile Record'!$M24/10+0.1)/2000),IF(OR('Test Pile'!$R$10=4,'Test Pile'!$R$10=5),"n/a"," ")))</f>
        <v> </v>
      </c>
      <c r="P24" s="141"/>
      <c r="Q24" s="154"/>
      <c r="R24" s="154"/>
      <c r="S24" s="154"/>
      <c r="T24" s="154"/>
      <c r="U24" s="154"/>
      <c r="V24" s="302"/>
    </row>
    <row r="25" spans="1:22" ht="13.5" customHeight="1">
      <c r="A25" s="50"/>
      <c r="B25" s="183"/>
      <c r="C25" s="184"/>
      <c r="D25" s="185"/>
      <c r="E25" s="198"/>
      <c r="F25" s="198"/>
      <c r="G25" s="198"/>
      <c r="H25" s="198"/>
      <c r="I25" s="216">
        <f t="shared" si="0"/>
      </c>
      <c r="J25" s="216">
        <f t="shared" si="1"/>
      </c>
      <c r="K25" s="216">
        <f t="shared" si="2"/>
      </c>
      <c r="L25" s="187"/>
      <c r="M25" s="186"/>
      <c r="N25" s="186"/>
      <c r="O25" s="244" t="str">
        <f>IF('Test Pile'!$R$10=1,((2*'Test Pile'!$C$19*'Pile Record'!$N25)/('Pile Record'!$M25/10+1)/2000),IF(OR('Test Pile'!$R$10=2,'Test Pile'!$R$10=3),((2*'Test Pile'!$C$19*'Pile Record'!$N25)/('Pile Record'!$M25/10+0.1)/2000),IF(OR('Test Pile'!$R$10=4,'Test Pile'!$R$10=5),"n/a"," ")))</f>
        <v> </v>
      </c>
      <c r="P25" s="141"/>
      <c r="Q25" s="154"/>
      <c r="R25" s="154"/>
      <c r="S25" s="154"/>
      <c r="T25" s="154"/>
      <c r="U25" s="154"/>
      <c r="V25" s="302"/>
    </row>
    <row r="26" spans="1:22" ht="13.5" customHeight="1">
      <c r="A26" s="50"/>
      <c r="B26" s="183"/>
      <c r="C26" s="184"/>
      <c r="D26" s="185"/>
      <c r="E26" s="198"/>
      <c r="F26" s="198"/>
      <c r="G26" s="198"/>
      <c r="H26" s="198"/>
      <c r="I26" s="216">
        <f t="shared" si="0"/>
      </c>
      <c r="J26" s="216">
        <f t="shared" si="1"/>
      </c>
      <c r="K26" s="216">
        <f t="shared" si="2"/>
      </c>
      <c r="L26" s="187"/>
      <c r="M26" s="186"/>
      <c r="N26" s="186"/>
      <c r="O26" s="244" t="str">
        <f>IF('Test Pile'!$R$10=1,((2*'Test Pile'!$C$19*'Pile Record'!$N26)/('Pile Record'!$M26/10+1)/2000),IF(OR('Test Pile'!$R$10=2,'Test Pile'!$R$10=3),((2*'Test Pile'!$C$19*'Pile Record'!$N26)/('Pile Record'!$M26/10+0.1)/2000),IF(OR('Test Pile'!$R$10=4,'Test Pile'!$R$10=5),"n/a"," ")))</f>
        <v> </v>
      </c>
      <c r="P26" s="141"/>
      <c r="Q26" s="142"/>
      <c r="R26" s="142"/>
      <c r="S26" s="142"/>
      <c r="T26" s="142"/>
      <c r="U26" s="142"/>
      <c r="V26" s="297"/>
    </row>
    <row r="27" spans="1:22" ht="13.5" customHeight="1">
      <c r="A27" s="50"/>
      <c r="B27" s="183"/>
      <c r="C27" s="184"/>
      <c r="D27" s="185"/>
      <c r="E27" s="198"/>
      <c r="F27" s="198"/>
      <c r="G27" s="198"/>
      <c r="H27" s="198"/>
      <c r="I27" s="216">
        <f t="shared" si="0"/>
      </c>
      <c r="J27" s="216">
        <f t="shared" si="1"/>
      </c>
      <c r="K27" s="216">
        <f t="shared" si="2"/>
      </c>
      <c r="L27" s="187"/>
      <c r="M27" s="186"/>
      <c r="N27" s="186"/>
      <c r="O27" s="244" t="str">
        <f>IF('Test Pile'!$R$10=1,((2*'Test Pile'!$C$19*'Pile Record'!$N27)/('Pile Record'!$M27/10+1)/2000),IF(OR('Test Pile'!$R$10=2,'Test Pile'!$R$10=3),((2*'Test Pile'!$C$19*'Pile Record'!$N27)/('Pile Record'!$M27/10+0.1)/2000),IF(OR('Test Pile'!$R$10=4,'Test Pile'!$R$10=5),"n/a"," ")))</f>
        <v> </v>
      </c>
      <c r="P27" s="141"/>
      <c r="Q27" s="142"/>
      <c r="R27" s="142"/>
      <c r="S27" s="142"/>
      <c r="T27" s="142"/>
      <c r="U27" s="142"/>
      <c r="V27" s="297"/>
    </row>
    <row r="28" spans="1:22" ht="13.5" customHeight="1">
      <c r="A28" s="50"/>
      <c r="B28" s="183"/>
      <c r="C28" s="184"/>
      <c r="D28" s="185"/>
      <c r="E28" s="198"/>
      <c r="F28" s="198"/>
      <c r="G28" s="198"/>
      <c r="H28" s="198"/>
      <c r="I28" s="216">
        <f t="shared" si="0"/>
      </c>
      <c r="J28" s="216">
        <f t="shared" si="1"/>
      </c>
      <c r="K28" s="216">
        <f t="shared" si="2"/>
      </c>
      <c r="L28" s="187"/>
      <c r="M28" s="186"/>
      <c r="N28" s="186"/>
      <c r="O28" s="244" t="str">
        <f>IF('Test Pile'!$R$10=1,((2*'Test Pile'!$C$19*'Pile Record'!$N28)/('Pile Record'!$M28/10+1)/2000),IF(OR('Test Pile'!$R$10=2,'Test Pile'!$R$10=3),((2*'Test Pile'!$C$19*'Pile Record'!$N28)/('Pile Record'!$M28/10+0.1)/2000),IF(OR('Test Pile'!$R$10=4,'Test Pile'!$R$10=5),"n/a"," ")))</f>
        <v> </v>
      </c>
      <c r="P28" s="141"/>
      <c r="Q28" s="142"/>
      <c r="R28" s="142"/>
      <c r="S28" s="142"/>
      <c r="T28" s="142"/>
      <c r="U28" s="142"/>
      <c r="V28" s="297"/>
    </row>
    <row r="29" spans="1:22" ht="13.5" customHeight="1">
      <c r="A29" s="50"/>
      <c r="B29" s="183"/>
      <c r="C29" s="184"/>
      <c r="D29" s="185"/>
      <c r="E29" s="198"/>
      <c r="F29" s="198"/>
      <c r="G29" s="198"/>
      <c r="H29" s="198"/>
      <c r="I29" s="216">
        <f t="shared" si="0"/>
      </c>
      <c r="J29" s="216">
        <f t="shared" si="1"/>
      </c>
      <c r="K29" s="216">
        <f t="shared" si="2"/>
      </c>
      <c r="L29" s="187"/>
      <c r="M29" s="186"/>
      <c r="N29" s="186"/>
      <c r="O29" s="244" t="str">
        <f>IF('Test Pile'!$R$10=1,((2*'Test Pile'!$C$19*'Pile Record'!$N29)/('Pile Record'!$M29/10+1)/2000),IF(OR('Test Pile'!$R$10=2,'Test Pile'!$R$10=3),((2*'Test Pile'!$C$19*'Pile Record'!$N29)/('Pile Record'!$M29/10+0.1)/2000),IF(OR('Test Pile'!$R$10=4,'Test Pile'!$R$10=5),"n/a"," ")))</f>
        <v> </v>
      </c>
      <c r="P29" s="141"/>
      <c r="Q29" s="142"/>
      <c r="R29" s="142"/>
      <c r="S29" s="142"/>
      <c r="T29" s="142"/>
      <c r="U29" s="142"/>
      <c r="V29" s="297"/>
    </row>
    <row r="30" spans="1:22" ht="13.5" customHeight="1">
      <c r="A30" s="50"/>
      <c r="B30" s="183"/>
      <c r="C30" s="184"/>
      <c r="D30" s="185"/>
      <c r="E30" s="198"/>
      <c r="F30" s="198"/>
      <c r="G30" s="198"/>
      <c r="H30" s="198"/>
      <c r="I30" s="216">
        <f t="shared" si="0"/>
      </c>
      <c r="J30" s="216">
        <f t="shared" si="1"/>
      </c>
      <c r="K30" s="216">
        <f t="shared" si="2"/>
      </c>
      <c r="L30" s="187"/>
      <c r="M30" s="186"/>
      <c r="N30" s="186"/>
      <c r="O30" s="244" t="str">
        <f>IF('Test Pile'!$R$10=1,((2*'Test Pile'!$C$19*'Pile Record'!$N30)/('Pile Record'!$M30/10+1)/2000),IF(OR('Test Pile'!$R$10=2,'Test Pile'!$R$10=3),((2*'Test Pile'!$C$19*'Pile Record'!$N30)/('Pile Record'!$M30/10+0.1)/2000),IF(OR('Test Pile'!$R$10=4,'Test Pile'!$R$10=5),"n/a"," ")))</f>
        <v> </v>
      </c>
      <c r="P30" s="141"/>
      <c r="Q30" s="142"/>
      <c r="R30" s="142"/>
      <c r="S30" s="142"/>
      <c r="T30" s="142"/>
      <c r="U30" s="142"/>
      <c r="V30" s="297"/>
    </row>
    <row r="31" spans="1:22" ht="13.5" customHeight="1">
      <c r="A31" s="50"/>
      <c r="B31" s="183"/>
      <c r="C31" s="184"/>
      <c r="D31" s="185"/>
      <c r="E31" s="198"/>
      <c r="F31" s="198"/>
      <c r="G31" s="198"/>
      <c r="H31" s="198"/>
      <c r="I31" s="216">
        <f t="shared" si="0"/>
      </c>
      <c r="J31" s="216">
        <f t="shared" si="1"/>
      </c>
      <c r="K31" s="216">
        <f t="shared" si="2"/>
      </c>
      <c r="L31" s="187"/>
      <c r="M31" s="186"/>
      <c r="N31" s="186"/>
      <c r="O31" s="244" t="str">
        <f>IF('Test Pile'!$R$10=1,((2*'Test Pile'!$C$19*'Pile Record'!$N31)/('Pile Record'!$M31/10+1)/2000),IF(OR('Test Pile'!$R$10=2,'Test Pile'!$R$10=3),((2*'Test Pile'!$C$19*'Pile Record'!$N31)/('Pile Record'!$M31/10+0.1)/2000),IF(OR('Test Pile'!$R$10=4,'Test Pile'!$R$10=5),"n/a"," ")))</f>
        <v> </v>
      </c>
      <c r="P31" s="141"/>
      <c r="Q31" s="142"/>
      <c r="R31" s="142"/>
      <c r="S31" s="142"/>
      <c r="T31" s="142"/>
      <c r="U31" s="142"/>
      <c r="V31" s="297"/>
    </row>
    <row r="32" spans="1:22" ht="13.5" customHeight="1">
      <c r="A32" s="50"/>
      <c r="B32" s="183"/>
      <c r="C32" s="184"/>
      <c r="D32" s="185"/>
      <c r="E32" s="198"/>
      <c r="F32" s="198"/>
      <c r="G32" s="198"/>
      <c r="H32" s="198"/>
      <c r="I32" s="216">
        <f t="shared" si="0"/>
      </c>
      <c r="J32" s="216">
        <f t="shared" si="1"/>
      </c>
      <c r="K32" s="216">
        <f t="shared" si="2"/>
      </c>
      <c r="L32" s="187"/>
      <c r="M32" s="186"/>
      <c r="N32" s="186"/>
      <c r="O32" s="244" t="str">
        <f>IF('Test Pile'!$R$10=1,((2*'Test Pile'!$C$19*'Pile Record'!$N32)/('Pile Record'!$M32/10+1)/2000),IF(OR('Test Pile'!$R$10=2,'Test Pile'!$R$10=3),((2*'Test Pile'!$C$19*'Pile Record'!$N32)/('Pile Record'!$M32/10+0.1)/2000),IF(OR('Test Pile'!$R$10=4,'Test Pile'!$R$10=5),"n/a"," ")))</f>
        <v> </v>
      </c>
      <c r="P32" s="141"/>
      <c r="Q32" s="142"/>
      <c r="R32" s="142"/>
      <c r="S32" s="142"/>
      <c r="T32" s="142"/>
      <c r="U32" s="142"/>
      <c r="V32" s="297"/>
    </row>
    <row r="33" spans="1:22" ht="13.5" customHeight="1">
      <c r="A33" s="50"/>
      <c r="B33" s="183"/>
      <c r="C33" s="184"/>
      <c r="D33" s="185"/>
      <c r="E33" s="198"/>
      <c r="F33" s="198"/>
      <c r="G33" s="198"/>
      <c r="H33" s="198"/>
      <c r="I33" s="216">
        <f t="shared" si="0"/>
      </c>
      <c r="J33" s="216">
        <f>IF(OR($C33="vt",$C33="bt"),$E33+$F33-$H33,IF(OR($C33="v",$C33="b"),"",IF($C33="","","n/a")))</f>
      </c>
      <c r="K33" s="216">
        <f>IF(OR($C33="v",$C33="b"),$E33+$F33-$H33,IF(OR($C33="vt",$C33="bt"),"",IF($C33="","","n/a")))</f>
      </c>
      <c r="L33" s="187"/>
      <c r="M33" s="186"/>
      <c r="N33" s="186"/>
      <c r="O33" s="244" t="str">
        <f>IF('Test Pile'!$R$10=1,((2*'Test Pile'!$C$19*'Pile Record'!$N33)/('Pile Record'!$M33/10+1)/2000),IF(OR('Test Pile'!$R$10=2,'Test Pile'!$R$10=3),((2*'Test Pile'!$C$19*'Pile Record'!$N33)/('Pile Record'!$M33/10+0.1)/2000),IF(OR('Test Pile'!$R$10=4,'Test Pile'!$R$10=5),"n/a"," ")))</f>
        <v> </v>
      </c>
      <c r="P33" s="141"/>
      <c r="Q33" s="142"/>
      <c r="R33" s="142"/>
      <c r="S33" s="142"/>
      <c r="T33" s="142"/>
      <c r="U33" s="142"/>
      <c r="V33" s="297"/>
    </row>
    <row r="34" spans="1:22" ht="13.5" customHeight="1">
      <c r="A34" s="50"/>
      <c r="B34" s="183"/>
      <c r="C34" s="184"/>
      <c r="D34" s="185"/>
      <c r="E34" s="198"/>
      <c r="F34" s="198"/>
      <c r="G34" s="198"/>
      <c r="H34" s="198"/>
      <c r="I34" s="216">
        <f>IF($C34="","",IF($C34="bt",IF($Q$7=1,$G34-($J34/$S$6),IF($Q$7=2,$G34-($J34/$S$7),IF($Q$7=3,"Need Batter"))),IF($C34="b",IF($Q$7=1,$G34-($K34/$S$6),IF($Q$7=2,$G34-($K34/$S$7),IF($Q$7=3,"Need Batter"))),IF($C34="v",$G34-$K34,IF($C34="vt",$G34-$J34,"n/a")))))</f>
      </c>
      <c r="J34" s="216">
        <f>IF(OR($C34="vt",$C34="bt"),$E34+$F34-$H34,IF(OR($C34="v",$C34="b"),"",IF($C34="","","n/a")))</f>
      </c>
      <c r="K34" s="216">
        <f>IF(OR($C34="v",$C34="b"),$E34+$F34-$H34,IF(OR($C34="vt",$C34="bt"),"",IF($C34="","","n/a")))</f>
      </c>
      <c r="L34" s="187"/>
      <c r="M34" s="186"/>
      <c r="N34" s="186"/>
      <c r="O34" s="244" t="str">
        <f>IF('Test Pile'!$R$10=1,((2*'Test Pile'!$C$19*'Pile Record'!$N34)/('Pile Record'!$M34/10+1)/2000),IF(OR('Test Pile'!$R$10=2,'Test Pile'!$R$10=3),((2*'Test Pile'!$C$19*'Pile Record'!$N34)/('Pile Record'!$M34/10+0.1)/2000),IF(OR('Test Pile'!$R$10=4,'Test Pile'!$R$10=5),"n/a"," ")))</f>
        <v> </v>
      </c>
      <c r="P34" s="141"/>
      <c r="Q34" s="142"/>
      <c r="R34" s="142"/>
      <c r="S34" s="142"/>
      <c r="T34" s="142"/>
      <c r="U34" s="142"/>
      <c r="V34" s="297"/>
    </row>
    <row r="35" spans="1:22" ht="13.5" customHeight="1">
      <c r="A35" s="50"/>
      <c r="B35" s="183"/>
      <c r="C35" s="184"/>
      <c r="D35" s="185"/>
      <c r="E35" s="198"/>
      <c r="F35" s="198"/>
      <c r="G35" s="198"/>
      <c r="H35" s="198"/>
      <c r="I35" s="216">
        <f>IF($C35="","",IF($C35="bt",IF($Q$7=1,$G35-($J35/$S$6),IF($Q$7=2,$G35-($J35/$S$7),IF($Q$7=3,"Need Batter"))),IF($C35="b",IF($Q$7=1,$G35-($K35/$S$6),IF($Q$7=2,$G35-($K35/$S$7),IF($Q$7=3,"Need Batter"))),IF($C35="v",$G35-$K35,IF($C35="vt",$G35-$J35,"n/a")))))</f>
      </c>
      <c r="J35" s="216">
        <f>IF(OR($C35="vt",$C35="bt"),$E35+$F35-$H35,IF(OR($C35="v",$C35="b"),"",IF($C35="","","n/a")))</f>
      </c>
      <c r="K35" s="216">
        <f>IF(OR($C35="v",$C35="b"),$E35+$F35-$H35,IF(OR($C35="vt",$C35="bt"),"",IF($C35="","","n/a")))</f>
      </c>
      <c r="L35" s="187"/>
      <c r="M35" s="186"/>
      <c r="N35" s="186"/>
      <c r="O35" s="244" t="str">
        <f>IF('Test Pile'!$R$10=1,((2*'Test Pile'!$C$19*'Pile Record'!$N35)/('Pile Record'!$M35/10+1)/2000),IF(OR('Test Pile'!$R$10=2,'Test Pile'!$R$10=3),((2*'Test Pile'!$C$19*'Pile Record'!$N35)/('Pile Record'!$M35/10+0.1)/2000),IF(OR('Test Pile'!$R$10=4,'Test Pile'!$R$10=5),"n/a"," ")))</f>
        <v> </v>
      </c>
      <c r="P35" s="141"/>
      <c r="Q35" s="142"/>
      <c r="R35" s="142"/>
      <c r="S35" s="142"/>
      <c r="T35" s="142"/>
      <c r="U35" s="142"/>
      <c r="V35" s="297"/>
    </row>
    <row r="36" spans="1:22" ht="13.5">
      <c r="A36" s="51"/>
      <c r="B36" s="39"/>
      <c r="C36" s="52"/>
      <c r="D36" s="53" t="s">
        <v>105</v>
      </c>
      <c r="E36" s="276">
        <f>IF(SUM(E16:E35)=0,"",SUM(E16:E35))</f>
      </c>
      <c r="F36" s="191">
        <f>IF(SUM(F16:F35)=0,"",SUM(F16:F35))</f>
      </c>
      <c r="G36" s="261" t="s">
        <v>106</v>
      </c>
      <c r="H36" s="191">
        <f>IF(SUM(H16:H35)=0,"",SUM(H16:H35))</f>
      </c>
      <c r="I36" s="263" t="s">
        <v>106</v>
      </c>
      <c r="J36" s="192">
        <f>IF(SUM(J16:J35)=0,"",SUM(J16:J35))</f>
      </c>
      <c r="K36" s="192">
        <f>IF(SUM(K16:K35)=0,"",SUM(K16:K35))</f>
      </c>
      <c r="L36" s="260" t="s">
        <v>106</v>
      </c>
      <c r="M36" s="260" t="s">
        <v>106</v>
      </c>
      <c r="N36" s="260" t="s">
        <v>107</v>
      </c>
      <c r="O36" s="275" t="s">
        <v>107</v>
      </c>
      <c r="P36" s="141"/>
      <c r="Q36" s="142"/>
      <c r="R36" s="142"/>
      <c r="S36" s="142"/>
      <c r="T36" s="142"/>
      <c r="U36" s="142"/>
      <c r="V36" s="297"/>
    </row>
    <row r="37" spans="1:22" ht="13.5">
      <c r="A37" s="51"/>
      <c r="B37" s="39"/>
      <c r="C37" s="52"/>
      <c r="D37" s="53" t="s">
        <v>108</v>
      </c>
      <c r="E37" s="277" t="str">
        <f>IF('Pile Record (page 2)'!E45&lt;&gt;0,'Pile Record (page 2)'!E45,"0.00")</f>
        <v>0.00</v>
      </c>
      <c r="F37" s="217" t="str">
        <f>IF('Pile Record (page 2)'!F45&lt;&gt;0,'Pile Record (page 2)'!F45,"0.00")</f>
        <v>0.00</v>
      </c>
      <c r="G37" s="263" t="s">
        <v>106</v>
      </c>
      <c r="H37" s="217" t="str">
        <f>IF('Pile Record (page 2)'!H45&lt;&gt;0,'Pile Record (page 2)'!H45,"0.00")</f>
        <v>0.00</v>
      </c>
      <c r="I37" s="278">
        <f>IF('Test Pile'!$C$34&gt;0,"Plan Qty","")</f>
      </c>
      <c r="J37" s="218" t="str">
        <f>IF('Pile Record (page 2)'!J45&lt;&gt;0,'Pile Record (page 2)'!J45,"0.00")</f>
        <v>0.00</v>
      </c>
      <c r="K37" s="218" t="str">
        <f>IF('Pile Record (page 2)'!K45&lt;&gt;0,'Pile Record (page 2)'!K45,"0.00")</f>
        <v>0.00</v>
      </c>
      <c r="L37" s="262" t="s">
        <v>106</v>
      </c>
      <c r="M37" s="262" t="s">
        <v>106</v>
      </c>
      <c r="N37" s="262" t="s">
        <v>106</v>
      </c>
      <c r="O37" s="319" t="s">
        <v>107</v>
      </c>
      <c r="P37" s="141"/>
      <c r="Q37" s="142"/>
      <c r="R37" s="142"/>
      <c r="S37" s="142"/>
      <c r="T37" s="142"/>
      <c r="U37" s="142"/>
      <c r="V37" s="297"/>
    </row>
    <row r="38" spans="1:22" ht="13.5">
      <c r="A38" s="51"/>
      <c r="B38" s="39"/>
      <c r="C38" s="52"/>
      <c r="D38" s="53" t="s">
        <v>109</v>
      </c>
      <c r="E38" s="277">
        <f>SUM(E36:E37)</f>
        <v>0</v>
      </c>
      <c r="F38" s="217">
        <f>SUM(F36:F37)</f>
        <v>0</v>
      </c>
      <c r="G38" s="263" t="s">
        <v>106</v>
      </c>
      <c r="H38" s="217">
        <f>SUM(H36:H37)</f>
        <v>0</v>
      </c>
      <c r="I38" s="279">
        <f>IF('Test Pile'!C34&gt;0,'Test Pile'!C34,"")</f>
      </c>
      <c r="J38" s="218">
        <f>IF(I38="",SUM(J36:J37),IF(I38&gt;SUM(J36:J37),I38,SUM(J36:J37)))</f>
        <v>0</v>
      </c>
      <c r="K38" s="218">
        <f>SUM(K36:K37)</f>
        <v>0</v>
      </c>
      <c r="L38" s="262" t="s">
        <v>106</v>
      </c>
      <c r="M38" s="262" t="s">
        <v>106</v>
      </c>
      <c r="N38" s="262" t="s">
        <v>106</v>
      </c>
      <c r="O38" s="319" t="s">
        <v>107</v>
      </c>
      <c r="P38" s="141"/>
      <c r="Q38" s="142"/>
      <c r="R38" s="142"/>
      <c r="S38" s="142"/>
      <c r="T38" s="142"/>
      <c r="U38" s="142"/>
      <c r="V38" s="297"/>
    </row>
    <row r="39" spans="1:22" ht="11.25" customHeight="1">
      <c r="A39" s="54"/>
      <c r="B39" s="55"/>
      <c r="C39" s="55"/>
      <c r="D39" s="55"/>
      <c r="E39" s="55"/>
      <c r="F39" s="55"/>
      <c r="G39" s="55"/>
      <c r="H39" s="55"/>
      <c r="I39" s="55"/>
      <c r="J39" s="55"/>
      <c r="K39" s="15"/>
      <c r="L39" s="55"/>
      <c r="M39" s="55"/>
      <c r="N39" s="55"/>
      <c r="O39" s="55"/>
      <c r="P39" s="141"/>
      <c r="Q39" s="142"/>
      <c r="R39" s="142"/>
      <c r="S39" s="142"/>
      <c r="T39" s="142"/>
      <c r="U39" s="142"/>
      <c r="V39" s="297"/>
    </row>
    <row r="40" spans="1:22" ht="12.75" customHeight="1">
      <c r="A40" s="56" t="s">
        <v>110</v>
      </c>
      <c r="B40" s="55" t="s">
        <v>111</v>
      </c>
      <c r="C40" s="55"/>
      <c r="D40" s="55"/>
      <c r="E40" s="55"/>
      <c r="F40" s="55"/>
      <c r="G40" s="55"/>
      <c r="H40" s="56" t="s">
        <v>112</v>
      </c>
      <c r="I40" s="62"/>
      <c r="J40" s="32"/>
      <c r="K40" s="33"/>
      <c r="L40" s="32"/>
      <c r="M40" s="55"/>
      <c r="N40" s="61"/>
      <c r="O40" s="57"/>
      <c r="P40" s="141"/>
      <c r="Q40" s="142"/>
      <c r="R40" s="142"/>
      <c r="S40" s="142"/>
      <c r="T40" s="142"/>
      <c r="U40" s="142"/>
      <c r="V40" s="297"/>
    </row>
    <row r="41" spans="1:22" ht="12.75" customHeight="1">
      <c r="A41" s="55"/>
      <c r="B41" s="55" t="s">
        <v>113</v>
      </c>
      <c r="C41" s="39"/>
      <c r="D41" s="55"/>
      <c r="E41" s="55"/>
      <c r="F41" s="55"/>
      <c r="G41" s="55"/>
      <c r="H41" s="58"/>
      <c r="I41" s="17" t="s">
        <v>48</v>
      </c>
      <c r="J41" s="59"/>
      <c r="K41" s="17"/>
      <c r="L41" s="17"/>
      <c r="M41" s="55"/>
      <c r="N41" s="17" t="s">
        <v>80</v>
      </c>
      <c r="O41" s="17"/>
      <c r="P41" s="141"/>
      <c r="Q41" s="142"/>
      <c r="R41" s="142"/>
      <c r="S41" s="142"/>
      <c r="T41" s="142"/>
      <c r="U41" s="142"/>
      <c r="V41" s="297"/>
    </row>
    <row r="42" spans="1:22" ht="12.75" customHeight="1">
      <c r="A42" s="38"/>
      <c r="B42" s="39"/>
      <c r="C42" s="39"/>
      <c r="D42" s="55"/>
      <c r="E42" s="55"/>
      <c r="F42" s="55"/>
      <c r="G42" s="55"/>
      <c r="H42" s="56" t="s">
        <v>114</v>
      </c>
      <c r="I42" s="34"/>
      <c r="J42" s="60"/>
      <c r="K42" s="33"/>
      <c r="L42" s="32"/>
      <c r="M42" s="55"/>
      <c r="N42" s="61"/>
      <c r="O42" s="57"/>
      <c r="P42" s="141"/>
      <c r="Q42" s="142"/>
      <c r="R42" s="142"/>
      <c r="S42" s="142"/>
      <c r="T42" s="142"/>
      <c r="U42" s="142"/>
      <c r="V42" s="297"/>
    </row>
    <row r="43" spans="1:22" ht="9" customHeight="1">
      <c r="A43" s="38"/>
      <c r="B43" s="39"/>
      <c r="C43" s="39"/>
      <c r="D43" s="55"/>
      <c r="E43" s="55"/>
      <c r="F43" s="55"/>
      <c r="G43" s="55"/>
      <c r="H43" s="55"/>
      <c r="I43" s="17" t="s">
        <v>111</v>
      </c>
      <c r="J43" s="59"/>
      <c r="K43" s="17"/>
      <c r="L43" s="17"/>
      <c r="M43" s="55"/>
      <c r="N43" s="17" t="s">
        <v>80</v>
      </c>
      <c r="O43" s="17"/>
      <c r="P43" s="141"/>
      <c r="Q43" s="142"/>
      <c r="R43" s="142"/>
      <c r="S43" s="142"/>
      <c r="T43" s="142"/>
      <c r="U43" s="142"/>
      <c r="V43" s="297"/>
    </row>
    <row r="44" spans="1:22" ht="6.75" customHeight="1" thickBot="1">
      <c r="A44" s="134"/>
      <c r="B44" s="135"/>
      <c r="C44" s="135"/>
      <c r="D44" s="136"/>
      <c r="E44" s="136"/>
      <c r="F44" s="136"/>
      <c r="G44" s="136"/>
      <c r="H44" s="136"/>
      <c r="I44" s="137"/>
      <c r="J44" s="138"/>
      <c r="K44" s="137"/>
      <c r="L44" s="137"/>
      <c r="M44" s="136"/>
      <c r="N44" s="137"/>
      <c r="O44" s="137"/>
      <c r="P44" s="315"/>
      <c r="Q44" s="13"/>
      <c r="R44" s="13"/>
      <c r="S44" s="13"/>
      <c r="T44" s="13"/>
      <c r="U44" s="13"/>
      <c r="V44" s="296"/>
    </row>
    <row r="45" spans="1:22" ht="15.75" customHeight="1" thickTop="1">
      <c r="A45" s="13"/>
      <c r="B45" s="9"/>
      <c r="C45" s="9"/>
      <c r="D45" s="139"/>
      <c r="E45" s="139"/>
      <c r="F45" s="139"/>
      <c r="G45" s="139"/>
      <c r="H45" s="139"/>
      <c r="I45" s="139"/>
      <c r="J45" s="139"/>
      <c r="K45" s="140"/>
      <c r="L45" s="139"/>
      <c r="M45" s="139"/>
      <c r="N45" s="139"/>
      <c r="O45" s="139"/>
      <c r="P45" s="13"/>
      <c r="Q45" s="13"/>
      <c r="R45" s="13"/>
      <c r="S45" s="13"/>
      <c r="T45" s="13"/>
      <c r="U45" s="13"/>
      <c r="V45" s="296"/>
    </row>
    <row r="46" spans="1:22" ht="15.75">
      <c r="A46" s="13"/>
      <c r="B46" s="139"/>
      <c r="C46" s="139"/>
      <c r="D46" s="139"/>
      <c r="E46" s="139"/>
      <c r="F46" s="139"/>
      <c r="G46" s="139"/>
      <c r="H46" s="139"/>
      <c r="I46" s="139"/>
      <c r="J46" s="139"/>
      <c r="K46" s="140"/>
      <c r="L46" s="139"/>
      <c r="M46" s="139"/>
      <c r="N46" s="139"/>
      <c r="O46" s="139"/>
      <c r="P46" s="13"/>
      <c r="Q46" s="13"/>
      <c r="R46" s="13"/>
      <c r="S46" s="13"/>
      <c r="T46" s="13"/>
      <c r="U46" s="13"/>
      <c r="V46" s="296"/>
    </row>
    <row r="47" spans="1:22" ht="17.25" customHeight="1">
      <c r="A47" s="13"/>
      <c r="B47" s="139"/>
      <c r="C47" s="9"/>
      <c r="D47" s="9"/>
      <c r="E47" s="139"/>
      <c r="F47" s="139"/>
      <c r="G47" s="139"/>
      <c r="H47" s="139"/>
      <c r="I47" s="139"/>
      <c r="J47" s="139"/>
      <c r="K47" s="140"/>
      <c r="L47" s="139"/>
      <c r="M47" s="139"/>
      <c r="N47" s="139"/>
      <c r="O47" s="139"/>
      <c r="P47" s="13"/>
      <c r="Q47" s="13"/>
      <c r="R47" s="13"/>
      <c r="S47" s="13"/>
      <c r="T47" s="13"/>
      <c r="U47" s="13"/>
      <c r="V47" s="296"/>
    </row>
    <row r="48" spans="1:22" ht="15" customHeight="1">
      <c r="A48" s="296"/>
      <c r="B48" s="303"/>
      <c r="C48" s="304"/>
      <c r="D48" s="304"/>
      <c r="E48" s="303"/>
      <c r="F48" s="303"/>
      <c r="G48" s="303"/>
      <c r="H48" s="303"/>
      <c r="I48" s="303"/>
      <c r="J48" s="303"/>
      <c r="K48" s="305"/>
      <c r="L48" s="303"/>
      <c r="M48" s="303"/>
      <c r="N48" s="303"/>
      <c r="O48" s="303"/>
      <c r="P48" s="296"/>
      <c r="Q48" s="296"/>
      <c r="R48" s="296"/>
      <c r="S48" s="296"/>
      <c r="T48" s="296"/>
      <c r="U48" s="296"/>
      <c r="V48" s="296"/>
    </row>
    <row r="49" spans="1:22" ht="15.75">
      <c r="A49" s="296"/>
      <c r="B49" s="303"/>
      <c r="C49" s="303"/>
      <c r="D49" s="303"/>
      <c r="E49" s="303"/>
      <c r="F49" s="303"/>
      <c r="G49" s="303"/>
      <c r="H49" s="303"/>
      <c r="I49" s="303"/>
      <c r="J49" s="303"/>
      <c r="K49" s="305"/>
      <c r="L49" s="303"/>
      <c r="M49" s="303"/>
      <c r="N49" s="303"/>
      <c r="O49" s="303"/>
      <c r="P49" s="296"/>
      <c r="Q49" s="296"/>
      <c r="R49" s="296"/>
      <c r="S49" s="296"/>
      <c r="T49" s="296"/>
      <c r="U49" s="296"/>
      <c r="V49" s="296"/>
    </row>
    <row r="50" spans="1:22" ht="15.75">
      <c r="A50" s="296"/>
      <c r="B50" s="303"/>
      <c r="C50" s="303"/>
      <c r="D50" s="303"/>
      <c r="E50" s="303"/>
      <c r="F50" s="303"/>
      <c r="G50" s="303"/>
      <c r="H50" s="303"/>
      <c r="I50" s="303"/>
      <c r="J50" s="303"/>
      <c r="K50" s="305"/>
      <c r="L50" s="303"/>
      <c r="M50" s="303"/>
      <c r="N50" s="303"/>
      <c r="O50" s="303"/>
      <c r="P50" s="296"/>
      <c r="Q50" s="296"/>
      <c r="R50" s="296"/>
      <c r="S50" s="296"/>
      <c r="T50" s="296"/>
      <c r="U50" s="296"/>
      <c r="V50" s="296"/>
    </row>
    <row r="51" spans="1:22" ht="15.75">
      <c r="A51" s="296"/>
      <c r="B51" s="303"/>
      <c r="C51" s="303"/>
      <c r="D51" s="303"/>
      <c r="E51" s="303"/>
      <c r="F51" s="303"/>
      <c r="G51" s="303"/>
      <c r="H51" s="303"/>
      <c r="I51" s="303"/>
      <c r="J51" s="303"/>
      <c r="K51" s="305"/>
      <c r="L51" s="303"/>
      <c r="M51" s="303"/>
      <c r="N51" s="303"/>
      <c r="O51" s="303"/>
      <c r="P51" s="296"/>
      <c r="Q51" s="296"/>
      <c r="R51" s="296"/>
      <c r="S51" s="296"/>
      <c r="T51" s="296"/>
      <c r="U51" s="296"/>
      <c r="V51" s="296"/>
    </row>
  </sheetData>
  <sheetProtection password="CC24" sheet="1" objects="1" scenarios="1"/>
  <printOptions horizontalCentered="1"/>
  <pageMargins left="0" right="0" top="0.5" bottom="0" header="0.5" footer="0.32"/>
  <pageSetup blackAndWhite="1" fitToHeight="1" fitToWidth="1" horizontalDpi="300" verticalDpi="300" orientation="landscape" scale="9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56"/>
  <sheetViews>
    <sheetView showGridLines="0" showRowColHeaders="0" showZeros="0" zoomScale="80" zoomScaleNormal="80" workbookViewId="0" topLeftCell="A1">
      <selection activeCell="N7" sqref="N7:O7"/>
    </sheetView>
  </sheetViews>
  <sheetFormatPr defaultColWidth="9.140625" defaultRowHeight="12.75"/>
  <cols>
    <col min="1" max="1" width="7.7109375" style="0" customWidth="1"/>
    <col min="2" max="2" width="4.421875" style="0" customWidth="1"/>
    <col min="3" max="3" width="5.57421875" style="0" customWidth="1"/>
    <col min="4" max="4" width="8.00390625" style="0" customWidth="1"/>
    <col min="6" max="6" width="7.57421875" style="0" customWidth="1"/>
    <col min="7" max="7" width="8.57421875" style="0" customWidth="1"/>
    <col min="8" max="8" width="9.7109375" style="0" customWidth="1"/>
    <col min="9" max="9" width="10.421875" style="0" customWidth="1"/>
    <col min="10" max="10" width="10.140625" style="0" customWidth="1"/>
    <col min="11" max="11" width="10.00390625" style="0" customWidth="1"/>
    <col min="12" max="12" width="7.8515625" style="0" customWidth="1"/>
    <col min="13" max="13" width="7.140625" style="0" customWidth="1"/>
    <col min="14" max="14" width="10.57421875" style="0" customWidth="1"/>
    <col min="15" max="15" width="8.421875" style="0" customWidth="1"/>
    <col min="16" max="16" width="1.57421875" style="0" bestFit="1" customWidth="1"/>
    <col min="17" max="17" width="6.28125" style="0" hidden="1" customWidth="1"/>
    <col min="18" max="18" width="8.7109375" style="0" hidden="1" customWidth="1"/>
    <col min="19" max="19" width="8.421875" style="0" hidden="1" customWidth="1"/>
    <col min="20" max="20" width="4.00390625" style="0" hidden="1" customWidth="1"/>
  </cols>
  <sheetData>
    <row r="1" spans="1:21" ht="12.75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2" ht="16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1"/>
      <c r="M2" s="11"/>
      <c r="N2" s="11"/>
      <c r="O2" s="11"/>
      <c r="P2" s="11"/>
      <c r="Q2" s="13"/>
      <c r="R2" s="13"/>
      <c r="S2" s="13"/>
      <c r="T2" s="13"/>
      <c r="U2" s="313"/>
      <c r="V2" s="296"/>
    </row>
    <row r="3" spans="1:22" ht="15" customHeight="1" thickTop="1">
      <c r="A3" s="63" t="s">
        <v>0</v>
      </c>
      <c r="B3" s="3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283"/>
      <c r="Q3" s="142"/>
      <c r="R3" s="142"/>
      <c r="S3" s="142"/>
      <c r="T3" s="307"/>
      <c r="U3" s="311"/>
      <c r="V3" s="297"/>
    </row>
    <row r="4" spans="1:22" ht="9.75" customHeight="1">
      <c r="A4" s="36" t="s">
        <v>1</v>
      </c>
      <c r="B4" s="37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283"/>
      <c r="Q4" s="142"/>
      <c r="R4" s="142"/>
      <c r="S4" s="142"/>
      <c r="T4" s="307"/>
      <c r="U4" s="311"/>
      <c r="V4" s="297"/>
    </row>
    <row r="5" spans="1:22" ht="9.75" customHeight="1">
      <c r="A5" s="36" t="s">
        <v>2</v>
      </c>
      <c r="B5" s="37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83"/>
      <c r="Q5" s="142"/>
      <c r="R5" s="142"/>
      <c r="S5" s="142"/>
      <c r="T5" s="307"/>
      <c r="U5" s="311"/>
      <c r="V5" s="297"/>
    </row>
    <row r="6" spans="1:22" ht="15" customHeight="1">
      <c r="A6" s="37" t="s">
        <v>115</v>
      </c>
      <c r="B6" s="3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35"/>
      <c r="O6" s="35"/>
      <c r="P6" s="283"/>
      <c r="Q6" s="142"/>
      <c r="R6" s="142"/>
      <c r="S6" s="142"/>
      <c r="T6" s="307"/>
      <c r="U6" s="311"/>
      <c r="V6" s="297"/>
    </row>
    <row r="7" spans="1:22" ht="12" customHeight="1">
      <c r="A7" s="64"/>
      <c r="B7" s="37"/>
      <c r="C7" s="200" t="s">
        <v>120</v>
      </c>
      <c r="D7" s="233">
        <f>'Pile Record'!D6</f>
        <v>0</v>
      </c>
      <c r="E7" s="14"/>
      <c r="F7" s="14"/>
      <c r="G7" s="14"/>
      <c r="H7" s="14"/>
      <c r="I7" s="14"/>
      <c r="J7" s="14"/>
      <c r="K7" s="14"/>
      <c r="L7" s="14"/>
      <c r="M7" s="39"/>
      <c r="N7" s="322"/>
      <c r="O7" s="322"/>
      <c r="P7" s="283"/>
      <c r="Q7" s="143" t="s">
        <v>59</v>
      </c>
      <c r="R7" s="144" t="s">
        <v>60</v>
      </c>
      <c r="S7" s="146">
        <v>1.05409</v>
      </c>
      <c r="T7" s="142" t="s">
        <v>118</v>
      </c>
      <c r="U7" s="311"/>
      <c r="V7" s="297"/>
    </row>
    <row r="8" spans="1:22" ht="13.5" customHeight="1">
      <c r="A8" s="199"/>
      <c r="B8" s="93"/>
      <c r="C8" s="200" t="s">
        <v>61</v>
      </c>
      <c r="D8" s="236">
        <f>'Pile Record'!D7</f>
        <v>0</v>
      </c>
      <c r="E8" s="201"/>
      <c r="F8" s="201"/>
      <c r="G8" s="202" t="s">
        <v>62</v>
      </c>
      <c r="H8" s="282">
        <f>'Test Pile'!C11</f>
        <v>0</v>
      </c>
      <c r="I8" s="202" t="s">
        <v>15</v>
      </c>
      <c r="J8" s="233">
        <f>'Test Pile'!C12</f>
        <v>0</v>
      </c>
      <c r="K8" s="201"/>
      <c r="L8" s="201"/>
      <c r="M8" s="203"/>
      <c r="N8" s="202" t="s">
        <v>5</v>
      </c>
      <c r="O8" s="240">
        <f>'Test Pile'!C7</f>
        <v>0</v>
      </c>
      <c r="P8" s="284"/>
      <c r="Q8" s="156">
        <v>3</v>
      </c>
      <c r="R8" s="147" t="s">
        <v>64</v>
      </c>
      <c r="S8" s="143">
        <v>1.03078</v>
      </c>
      <c r="T8" s="142" t="s">
        <v>119</v>
      </c>
      <c r="U8" s="311"/>
      <c r="V8" s="298"/>
    </row>
    <row r="9" spans="1:22" ht="13.5" customHeight="1">
      <c r="A9" s="199"/>
      <c r="B9" s="93"/>
      <c r="C9" s="200" t="s">
        <v>65</v>
      </c>
      <c r="D9" s="233">
        <f>'Pile Record'!D8</f>
        <v>0</v>
      </c>
      <c r="E9" s="204"/>
      <c r="F9" s="204"/>
      <c r="G9" s="205"/>
      <c r="H9" s="201"/>
      <c r="I9" s="203" t="s">
        <v>66</v>
      </c>
      <c r="J9" s="233">
        <f>'Test Pile'!C14</f>
        <v>0</v>
      </c>
      <c r="K9" s="201"/>
      <c r="L9" s="204"/>
      <c r="M9" s="206" t="s">
        <v>67</v>
      </c>
      <c r="N9" s="241">
        <f>'Test Pile'!C15</f>
        <v>0</v>
      </c>
      <c r="O9" s="201"/>
      <c r="P9" s="284"/>
      <c r="Q9" s="148"/>
      <c r="R9" s="143"/>
      <c r="S9" s="148"/>
      <c r="T9" s="308"/>
      <c r="U9" s="311"/>
      <c r="V9" s="298"/>
    </row>
    <row r="10" spans="1:22" ht="13.5" customHeight="1">
      <c r="A10" s="199"/>
      <c r="B10" s="93"/>
      <c r="C10" s="200" t="s">
        <v>68</v>
      </c>
      <c r="D10" s="233">
        <f>'Test Pile'!C16</f>
        <v>0</v>
      </c>
      <c r="E10" s="201"/>
      <c r="F10" s="201"/>
      <c r="G10" s="42" t="s">
        <v>69</v>
      </c>
      <c r="H10" s="203"/>
      <c r="I10" s="241">
        <f>'Test Pile'!C18</f>
        <v>0</v>
      </c>
      <c r="J10" s="243"/>
      <c r="K10" s="93"/>
      <c r="L10" s="202" t="s">
        <v>70</v>
      </c>
      <c r="M10" s="238">
        <f>'Test Pile'!C19</f>
        <v>0</v>
      </c>
      <c r="N10" s="93" t="s">
        <v>116</v>
      </c>
      <c r="O10" s="207">
        <f>'Test Pile'!C20</f>
        <v>0</v>
      </c>
      <c r="P10" s="284"/>
      <c r="Q10" s="146"/>
      <c r="R10" s="148"/>
      <c r="S10" s="148"/>
      <c r="T10" s="308"/>
      <c r="U10" s="311"/>
      <c r="V10" s="298"/>
    </row>
    <row r="11" spans="1:22" ht="13.5" customHeight="1">
      <c r="A11" s="199"/>
      <c r="B11" s="93"/>
      <c r="C11" s="200" t="s">
        <v>72</v>
      </c>
      <c r="D11" s="234">
        <f>'Test Pile'!C21</f>
        <v>0</v>
      </c>
      <c r="E11" s="201"/>
      <c r="F11" s="204"/>
      <c r="G11" s="202" t="s">
        <v>73</v>
      </c>
      <c r="H11" s="235" t="str">
        <f>IF($Q$8=1,"3 to 1",IF($Q$8=2,"4 to 1",IF($Q$8=3," ")))</f>
        <v> </v>
      </c>
      <c r="I11" s="208"/>
      <c r="J11" s="42"/>
      <c r="K11" s="42"/>
      <c r="L11" s="202" t="s">
        <v>74</v>
      </c>
      <c r="M11" s="242">
        <f>'Test Pile'!C23</f>
        <v>0</v>
      </c>
      <c r="N11" s="209" t="s">
        <v>117</v>
      </c>
      <c r="O11" s="317">
        <f>'Test Pile'!C24</f>
        <v>0</v>
      </c>
      <c r="P11" s="284"/>
      <c r="Q11" s="148"/>
      <c r="R11" s="148"/>
      <c r="S11" s="148"/>
      <c r="T11" s="308"/>
      <c r="U11" s="311"/>
      <c r="V11" s="298"/>
    </row>
    <row r="12" spans="1:22" ht="3" customHeight="1" thickBot="1">
      <c r="A12" s="40"/>
      <c r="B12" s="40"/>
      <c r="C12" s="40"/>
      <c r="D12" s="43"/>
      <c r="E12" s="160"/>
      <c r="F12" s="160"/>
      <c r="G12" s="43"/>
      <c r="H12" s="44"/>
      <c r="I12" s="44"/>
      <c r="J12" s="18"/>
      <c r="K12" s="44"/>
      <c r="L12" s="43"/>
      <c r="M12" s="43"/>
      <c r="N12" s="44"/>
      <c r="O12" s="18"/>
      <c r="P12" s="284"/>
      <c r="Q12" s="148"/>
      <c r="R12" s="148"/>
      <c r="S12" s="148"/>
      <c r="T12" s="308"/>
      <c r="U12" s="311"/>
      <c r="V12" s="298"/>
    </row>
    <row r="13" spans="1:22" ht="12.75" customHeight="1">
      <c r="A13" s="39"/>
      <c r="B13" s="164"/>
      <c r="C13" s="165"/>
      <c r="D13" s="166"/>
      <c r="E13" s="166" t="s">
        <v>76</v>
      </c>
      <c r="F13" s="165"/>
      <c r="G13" s="166"/>
      <c r="H13" s="165"/>
      <c r="I13" s="165"/>
      <c r="J13" s="167"/>
      <c r="K13" s="165"/>
      <c r="L13" s="166"/>
      <c r="M13" s="166" t="s">
        <v>77</v>
      </c>
      <c r="N13" s="168" t="s">
        <v>78</v>
      </c>
      <c r="O13" s="169"/>
      <c r="P13" s="285"/>
      <c r="Q13" s="150"/>
      <c r="R13" s="150"/>
      <c r="S13" s="150"/>
      <c r="T13" s="309"/>
      <c r="U13" s="311"/>
      <c r="V13" s="299"/>
    </row>
    <row r="14" spans="1:22" ht="12.75" customHeight="1">
      <c r="A14" s="65"/>
      <c r="B14" s="170" t="s">
        <v>79</v>
      </c>
      <c r="C14" s="171"/>
      <c r="D14" s="172" t="s">
        <v>80</v>
      </c>
      <c r="E14" s="173" t="s">
        <v>81</v>
      </c>
      <c r="F14" s="173" t="s">
        <v>82</v>
      </c>
      <c r="G14" s="172" t="s">
        <v>83</v>
      </c>
      <c r="H14" s="172" t="s">
        <v>83</v>
      </c>
      <c r="I14" s="173" t="s">
        <v>84</v>
      </c>
      <c r="J14" s="174" t="s">
        <v>85</v>
      </c>
      <c r="K14" s="171"/>
      <c r="L14" s="173"/>
      <c r="M14" s="173" t="s">
        <v>86</v>
      </c>
      <c r="N14" s="173" t="s">
        <v>87</v>
      </c>
      <c r="O14" s="175" t="s">
        <v>88</v>
      </c>
      <c r="P14" s="286"/>
      <c r="Q14" s="152"/>
      <c r="R14" s="152"/>
      <c r="S14" s="152"/>
      <c r="T14" s="310"/>
      <c r="U14" s="311"/>
      <c r="V14" s="300"/>
    </row>
    <row r="15" spans="1:22" ht="12.75" customHeight="1">
      <c r="A15" s="39"/>
      <c r="B15" s="212" t="s">
        <v>89</v>
      </c>
      <c r="C15" s="213" t="s">
        <v>90</v>
      </c>
      <c r="D15" s="177" t="s">
        <v>91</v>
      </c>
      <c r="E15" s="172" t="s">
        <v>92</v>
      </c>
      <c r="F15" s="172" t="s">
        <v>93</v>
      </c>
      <c r="G15" s="178" t="s">
        <v>94</v>
      </c>
      <c r="H15" s="173" t="s">
        <v>81</v>
      </c>
      <c r="I15" s="172" t="s">
        <v>95</v>
      </c>
      <c r="J15" s="173" t="s">
        <v>96</v>
      </c>
      <c r="K15" s="173" t="s">
        <v>97</v>
      </c>
      <c r="L15" s="172" t="s">
        <v>98</v>
      </c>
      <c r="M15" s="173" t="s">
        <v>99</v>
      </c>
      <c r="N15" s="173" t="s">
        <v>99</v>
      </c>
      <c r="O15" s="179" t="s">
        <v>100</v>
      </c>
      <c r="P15" s="286"/>
      <c r="Q15" s="153"/>
      <c r="R15" s="153"/>
      <c r="S15" s="153"/>
      <c r="T15" s="310"/>
      <c r="U15" s="311"/>
      <c r="V15" s="301"/>
    </row>
    <row r="16" spans="1:22" ht="10.5" customHeight="1" thickBot="1">
      <c r="A16" s="46"/>
      <c r="B16" s="210"/>
      <c r="C16" s="47"/>
      <c r="D16" s="48"/>
      <c r="E16" s="49" t="s">
        <v>101</v>
      </c>
      <c r="F16" s="16" t="s">
        <v>101</v>
      </c>
      <c r="G16" s="47" t="s">
        <v>101</v>
      </c>
      <c r="H16" s="47" t="s">
        <v>101</v>
      </c>
      <c r="I16" s="16" t="s">
        <v>101</v>
      </c>
      <c r="J16" s="47" t="s">
        <v>101</v>
      </c>
      <c r="K16" s="47" t="s">
        <v>101</v>
      </c>
      <c r="L16" s="16" t="s">
        <v>102</v>
      </c>
      <c r="M16" s="16" t="s">
        <v>103</v>
      </c>
      <c r="N16" s="16" t="s">
        <v>101</v>
      </c>
      <c r="O16" s="133" t="s">
        <v>104</v>
      </c>
      <c r="P16" s="286"/>
      <c r="Q16" s="153"/>
      <c r="R16" s="153"/>
      <c r="S16" s="153"/>
      <c r="T16" s="310"/>
      <c r="U16" s="311"/>
      <c r="V16" s="301"/>
    </row>
    <row r="17" spans="1:22" ht="13.5" customHeight="1">
      <c r="A17" s="50"/>
      <c r="B17" s="183"/>
      <c r="C17" s="184"/>
      <c r="D17" s="185"/>
      <c r="E17" s="198"/>
      <c r="F17" s="198"/>
      <c r="G17" s="198"/>
      <c r="H17" s="198"/>
      <c r="I17" s="211">
        <f aca="true" t="shared" si="0" ref="I17:I44">IF($C17="","",IF($C17="bt",IF($Q$8=1,$G17-($J17/$S$7),IF($Q$8=2,$G17-($J17/$S$8),IF($Q$8=3,"Need Batter"))),IF($C17="b",IF($Q$8=1,$G17-($K17/$S$7),IF($Q$8=2,$G17-($K17/$S$8),IF($Q$8=3,"Need Batter"))),IF($C17="v",$G17-$K17,IF($C17="vt",$G17-$J17,"n/a")))))</f>
      </c>
      <c r="J17" s="211">
        <f aca="true" t="shared" si="1" ref="J17:J44">IF(OR($C17="vt",$C17="bt"),$E17+$F17-$H17,IF(OR($C17="v",$C17="b"),"",IF($C17="","","n/a")))</f>
      </c>
      <c r="K17" s="211">
        <f aca="true" t="shared" si="2" ref="K17:K44">IF(OR($C17="v",$C17="b"),$E17+$F17-$H17,IF(OR($C17="vt",$C17="bt"),"",IF($C17="","","n/a")))</f>
      </c>
      <c r="L17" s="187"/>
      <c r="M17" s="186"/>
      <c r="N17" s="186"/>
      <c r="O17" s="320" t="str">
        <f>IF('Test Pile'!$R$10=1,((2*'Test Pile'!$C$19*'Pile Record (page 2)'!$N17)/('Pile Record (page 2)'!$M17/10+1)/2000),IF(OR('Test Pile'!$R$10=2,'Test Pile'!$R$10=3),((2*'Test Pile'!$C$19*'Pile Record (page 2)'!$N17)/('Pile Record (page 2)'!$M17/10+0.1)/2000),IF(OR('Test Pile'!$R$10=4,'Test Pile'!$R$10=5),"n/a"," ")))</f>
        <v> </v>
      </c>
      <c r="P17" s="287" t="str">
        <f>IF(AND($M17&gt;0,'Test Pile'!$R$10=1),(2*$M$10*$N17/($M17/10+1)/2000),IF(AND($M17&gt;0,OR('Test Pile'!$R$10=2,$R$11=3)),2*$M$10*$N17/($M17/10+0.1)/2000,IF(AND($M17&gt;0,OR('Test Pile'!$R$10=4,$R$11=5)),"n/a"," ")))</f>
        <v> </v>
      </c>
      <c r="Q17" s="154"/>
      <c r="R17" s="154"/>
      <c r="S17" s="154"/>
      <c r="T17" s="307"/>
      <c r="U17" s="311"/>
      <c r="V17" s="302"/>
    </row>
    <row r="18" spans="1:22" ht="13.5" customHeight="1">
      <c r="A18" s="50"/>
      <c r="B18" s="183"/>
      <c r="C18" s="184"/>
      <c r="D18" s="185"/>
      <c r="E18" s="198"/>
      <c r="F18" s="198"/>
      <c r="G18" s="198"/>
      <c r="H18" s="198"/>
      <c r="I18" s="211">
        <f t="shared" si="0"/>
      </c>
      <c r="J18" s="211">
        <f t="shared" si="1"/>
      </c>
      <c r="K18" s="211">
        <f t="shared" si="2"/>
      </c>
      <c r="L18" s="187"/>
      <c r="M18" s="186"/>
      <c r="N18" s="186"/>
      <c r="O18" s="244" t="str">
        <f>IF('Test Pile'!$R$10=1,((2*'Test Pile'!$C$19*'Pile Record (page 2)'!$N18)/('Pile Record (page 2)'!$M18/10+1)/2000),IF(OR('Test Pile'!$R$10=2,'Test Pile'!$R$10=3),((2*'Test Pile'!$C$19*'Pile Record (page 2)'!$N18)/('Pile Record (page 2)'!$M18/10+0.1)/2000),IF(OR('Test Pile'!$R$10=4,'Test Pile'!$R$10=5),"n/a"," ")))</f>
        <v> </v>
      </c>
      <c r="P18" s="283"/>
      <c r="Q18" s="154"/>
      <c r="R18" s="154"/>
      <c r="S18" s="154"/>
      <c r="T18" s="307"/>
      <c r="U18" s="311"/>
      <c r="V18" s="302"/>
    </row>
    <row r="19" spans="1:22" ht="13.5" customHeight="1">
      <c r="A19" s="50"/>
      <c r="B19" s="183"/>
      <c r="C19" s="184"/>
      <c r="D19" s="185"/>
      <c r="E19" s="198"/>
      <c r="F19" s="198"/>
      <c r="G19" s="198"/>
      <c r="H19" s="198"/>
      <c r="I19" s="211">
        <f t="shared" si="0"/>
      </c>
      <c r="J19" s="211">
        <f t="shared" si="1"/>
      </c>
      <c r="K19" s="211">
        <f t="shared" si="2"/>
      </c>
      <c r="L19" s="187"/>
      <c r="M19" s="186"/>
      <c r="N19" s="186"/>
      <c r="O19" s="244" t="str">
        <f>IF('Test Pile'!$R$10=1,((2*'Test Pile'!$C$19*'Pile Record (page 2)'!$N19)/('Pile Record (page 2)'!$M19/10+1)/2000),IF(OR('Test Pile'!$R$10=2,'Test Pile'!$R$10=3),((2*'Test Pile'!$C$19*'Pile Record (page 2)'!$N19)/('Pile Record (page 2)'!$M19/10+0.1)/2000),IF(OR('Test Pile'!$R$10=4,'Test Pile'!$R$10=5),"n/a"," ")))</f>
        <v> </v>
      </c>
      <c r="P19" s="283"/>
      <c r="Q19" s="154"/>
      <c r="R19" s="154"/>
      <c r="S19" s="154"/>
      <c r="T19" s="307"/>
      <c r="U19" s="311"/>
      <c r="V19" s="302"/>
    </row>
    <row r="20" spans="1:22" ht="13.5" customHeight="1">
      <c r="A20" s="50"/>
      <c r="B20" s="183"/>
      <c r="C20" s="184"/>
      <c r="D20" s="185"/>
      <c r="E20" s="198"/>
      <c r="F20" s="198"/>
      <c r="G20" s="198"/>
      <c r="H20" s="198"/>
      <c r="I20" s="211">
        <f t="shared" si="0"/>
      </c>
      <c r="J20" s="211">
        <f t="shared" si="1"/>
      </c>
      <c r="K20" s="211">
        <f t="shared" si="2"/>
      </c>
      <c r="L20" s="187"/>
      <c r="M20" s="186"/>
      <c r="N20" s="186"/>
      <c r="O20" s="244" t="str">
        <f>IF('Test Pile'!$R$10=1,((2*'Test Pile'!$C$19*'Pile Record (page 2)'!$N20)/('Pile Record (page 2)'!$M20/10+1)/2000),IF(OR('Test Pile'!$R$10=2,'Test Pile'!$R$10=3),((2*'Test Pile'!$C$19*'Pile Record (page 2)'!$N20)/('Pile Record (page 2)'!$M20/10+0.1)/2000),IF(OR('Test Pile'!$R$10=4,'Test Pile'!$R$10=5),"n/a"," ")))</f>
        <v> </v>
      </c>
      <c r="P20" s="283"/>
      <c r="Q20" s="154"/>
      <c r="R20" s="154"/>
      <c r="S20" s="154"/>
      <c r="T20" s="307"/>
      <c r="U20" s="311"/>
      <c r="V20" s="302"/>
    </row>
    <row r="21" spans="1:22" ht="13.5" customHeight="1">
      <c r="A21" s="50"/>
      <c r="B21" s="183"/>
      <c r="C21" s="184"/>
      <c r="D21" s="185"/>
      <c r="E21" s="198"/>
      <c r="F21" s="198"/>
      <c r="G21" s="198"/>
      <c r="H21" s="198"/>
      <c r="I21" s="211">
        <f t="shared" si="0"/>
      </c>
      <c r="J21" s="211">
        <f t="shared" si="1"/>
      </c>
      <c r="K21" s="211">
        <f t="shared" si="2"/>
      </c>
      <c r="L21" s="187"/>
      <c r="M21" s="186"/>
      <c r="N21" s="186"/>
      <c r="O21" s="244" t="str">
        <f>IF('Test Pile'!$R$10=1,((2*'Test Pile'!$C$19*'Pile Record (page 2)'!$N21)/('Pile Record (page 2)'!$M21/10+1)/2000),IF(OR('Test Pile'!$R$10=2,'Test Pile'!$R$10=3),((2*'Test Pile'!$C$19*'Pile Record (page 2)'!$N21)/('Pile Record (page 2)'!$M21/10+0.1)/2000),IF(OR('Test Pile'!$R$10=4,'Test Pile'!$R$10=5),"n/a"," ")))</f>
        <v> </v>
      </c>
      <c r="P21" s="283"/>
      <c r="Q21" s="154"/>
      <c r="R21" s="154"/>
      <c r="S21" s="154"/>
      <c r="T21" s="307"/>
      <c r="U21" s="311"/>
      <c r="V21" s="302"/>
    </row>
    <row r="22" spans="1:22" ht="13.5" customHeight="1">
      <c r="A22" s="50"/>
      <c r="B22" s="183"/>
      <c r="C22" s="184"/>
      <c r="D22" s="185"/>
      <c r="E22" s="198"/>
      <c r="F22" s="198"/>
      <c r="G22" s="198"/>
      <c r="H22" s="198"/>
      <c r="I22" s="211">
        <f t="shared" si="0"/>
      </c>
      <c r="J22" s="211">
        <f t="shared" si="1"/>
      </c>
      <c r="K22" s="211">
        <f t="shared" si="2"/>
      </c>
      <c r="L22" s="187"/>
      <c r="M22" s="186"/>
      <c r="N22" s="186"/>
      <c r="O22" s="244" t="str">
        <f>IF('Test Pile'!$R$10=1,((2*'Test Pile'!$C$19*'Pile Record (page 2)'!$N22)/('Pile Record (page 2)'!$M22/10+1)/2000),IF(OR('Test Pile'!$R$10=2,'Test Pile'!$R$10=3),((2*'Test Pile'!$C$19*'Pile Record (page 2)'!$N22)/('Pile Record (page 2)'!$M22/10+0.1)/2000),IF(OR('Test Pile'!$R$10=4,'Test Pile'!$R$10=5),"n/a"," ")))</f>
        <v> </v>
      </c>
      <c r="P22" s="283"/>
      <c r="Q22" s="154"/>
      <c r="R22" s="154"/>
      <c r="S22" s="154"/>
      <c r="T22" s="307"/>
      <c r="U22" s="311"/>
      <c r="V22" s="302"/>
    </row>
    <row r="23" spans="1:22" ht="13.5" customHeight="1">
      <c r="A23" s="50"/>
      <c r="B23" s="183"/>
      <c r="C23" s="184"/>
      <c r="D23" s="185"/>
      <c r="E23" s="198"/>
      <c r="F23" s="198"/>
      <c r="G23" s="198"/>
      <c r="H23" s="198"/>
      <c r="I23" s="211">
        <f t="shared" si="0"/>
      </c>
      <c r="J23" s="211">
        <f t="shared" si="1"/>
      </c>
      <c r="K23" s="211">
        <f t="shared" si="2"/>
      </c>
      <c r="L23" s="187"/>
      <c r="M23" s="186"/>
      <c r="N23" s="186"/>
      <c r="O23" s="244" t="str">
        <f>IF('Test Pile'!$R$10=1,((2*'Test Pile'!$C$19*'Pile Record (page 2)'!$N23)/('Pile Record (page 2)'!$M23/10+1)/2000),IF(OR('Test Pile'!$R$10=2,'Test Pile'!$R$10=3),((2*'Test Pile'!$C$19*'Pile Record (page 2)'!$N23)/('Pile Record (page 2)'!$M23/10+0.1)/2000),IF(OR('Test Pile'!$R$10=4,'Test Pile'!$R$10=5),"n/a"," ")))</f>
        <v> </v>
      </c>
      <c r="P23" s="283"/>
      <c r="Q23" s="154"/>
      <c r="R23" s="154"/>
      <c r="S23" s="154"/>
      <c r="T23" s="307"/>
      <c r="U23" s="311"/>
      <c r="V23" s="302"/>
    </row>
    <row r="24" spans="1:22" ht="13.5" customHeight="1">
      <c r="A24" s="50"/>
      <c r="B24" s="183"/>
      <c r="C24" s="184"/>
      <c r="D24" s="185"/>
      <c r="E24" s="198"/>
      <c r="F24" s="198"/>
      <c r="G24" s="198"/>
      <c r="H24" s="198"/>
      <c r="I24" s="211">
        <f t="shared" si="0"/>
      </c>
      <c r="J24" s="211">
        <f t="shared" si="1"/>
      </c>
      <c r="K24" s="211">
        <f t="shared" si="2"/>
      </c>
      <c r="L24" s="187"/>
      <c r="M24" s="186"/>
      <c r="N24" s="186"/>
      <c r="O24" s="244" t="str">
        <f>IF('Test Pile'!$R$10=1,((2*'Test Pile'!$C$19*'Pile Record (page 2)'!$N24)/('Pile Record (page 2)'!$M24/10+1)/2000),IF(OR('Test Pile'!$R$10=2,'Test Pile'!$R$10=3),((2*'Test Pile'!$C$19*'Pile Record (page 2)'!$N24)/('Pile Record (page 2)'!$M24/10+0.1)/2000),IF(OR('Test Pile'!$R$10=4,'Test Pile'!$R$10=5),"n/a"," ")))</f>
        <v> </v>
      </c>
      <c r="P24" s="283"/>
      <c r="Q24" s="154"/>
      <c r="R24" s="154"/>
      <c r="S24" s="154"/>
      <c r="T24" s="307"/>
      <c r="U24" s="311"/>
      <c r="V24" s="302"/>
    </row>
    <row r="25" spans="1:22" ht="13.5" customHeight="1">
      <c r="A25" s="50"/>
      <c r="B25" s="183"/>
      <c r="C25" s="184"/>
      <c r="D25" s="185"/>
      <c r="E25" s="198"/>
      <c r="F25" s="198"/>
      <c r="G25" s="198"/>
      <c r="H25" s="198"/>
      <c r="I25" s="211">
        <f t="shared" si="0"/>
      </c>
      <c r="J25" s="211">
        <f t="shared" si="1"/>
      </c>
      <c r="K25" s="211">
        <f t="shared" si="2"/>
      </c>
      <c r="L25" s="187"/>
      <c r="M25" s="186"/>
      <c r="N25" s="186"/>
      <c r="O25" s="244" t="str">
        <f>IF('Test Pile'!$R$10=1,((2*'Test Pile'!$C$19*'Pile Record (page 2)'!$N25)/('Pile Record (page 2)'!$M25/10+1)/2000),IF(OR('Test Pile'!$R$10=2,'Test Pile'!$R$10=3),((2*'Test Pile'!$C$19*'Pile Record (page 2)'!$N25)/('Pile Record (page 2)'!$M25/10+0.1)/2000),IF(OR('Test Pile'!$R$10=4,'Test Pile'!$R$10=5),"n/a"," ")))</f>
        <v> </v>
      </c>
      <c r="P25" s="283"/>
      <c r="Q25" s="154"/>
      <c r="R25" s="154"/>
      <c r="S25" s="154"/>
      <c r="T25" s="307"/>
      <c r="U25" s="311"/>
      <c r="V25" s="302"/>
    </row>
    <row r="26" spans="1:22" ht="13.5" customHeight="1">
      <c r="A26" s="50"/>
      <c r="B26" s="183"/>
      <c r="C26" s="184"/>
      <c r="D26" s="185"/>
      <c r="E26" s="198"/>
      <c r="F26" s="198"/>
      <c r="G26" s="198"/>
      <c r="H26" s="198"/>
      <c r="I26" s="211">
        <f t="shared" si="0"/>
      </c>
      <c r="J26" s="211">
        <f t="shared" si="1"/>
      </c>
      <c r="K26" s="211">
        <f t="shared" si="2"/>
      </c>
      <c r="L26" s="187"/>
      <c r="M26" s="186"/>
      <c r="N26" s="186"/>
      <c r="O26" s="244" t="str">
        <f>IF('Test Pile'!$R$10=1,((2*'Test Pile'!$C$19*'Pile Record (page 2)'!$N26)/('Pile Record (page 2)'!$M26/10+1)/2000),IF(OR('Test Pile'!$R$10=2,'Test Pile'!$R$10=3),((2*'Test Pile'!$C$19*'Pile Record (page 2)'!$N26)/('Pile Record (page 2)'!$M26/10+0.1)/2000),IF(OR('Test Pile'!$R$10=4,'Test Pile'!$R$10=5),"n/a"," ")))</f>
        <v> </v>
      </c>
      <c r="P26" s="283"/>
      <c r="Q26" s="154"/>
      <c r="R26" s="154"/>
      <c r="S26" s="154"/>
      <c r="T26" s="307"/>
      <c r="U26" s="311"/>
      <c r="V26" s="302"/>
    </row>
    <row r="27" spans="1:22" ht="13.5" customHeight="1">
      <c r="A27" s="50"/>
      <c r="B27" s="183"/>
      <c r="C27" s="184"/>
      <c r="D27" s="185"/>
      <c r="E27" s="198"/>
      <c r="F27" s="198"/>
      <c r="G27" s="198"/>
      <c r="H27" s="198"/>
      <c r="I27" s="211">
        <f t="shared" si="0"/>
      </c>
      <c r="J27" s="211">
        <f t="shared" si="1"/>
      </c>
      <c r="K27" s="211">
        <f t="shared" si="2"/>
      </c>
      <c r="L27" s="187"/>
      <c r="M27" s="186"/>
      <c r="N27" s="186"/>
      <c r="O27" s="244" t="str">
        <f>IF('Test Pile'!$R$10=1,((2*'Test Pile'!$C$19*'Pile Record (page 2)'!$N27)/('Pile Record (page 2)'!$M27/10+1)/2000),IF(OR('Test Pile'!$R$10=2,'Test Pile'!$R$10=3),((2*'Test Pile'!$C$19*'Pile Record (page 2)'!$N27)/('Pile Record (page 2)'!$M27/10+0.1)/2000),IF(OR('Test Pile'!$R$10=4,'Test Pile'!$R$10=5),"n/a"," ")))</f>
        <v> </v>
      </c>
      <c r="P27" s="283"/>
      <c r="Q27" s="142"/>
      <c r="R27" s="142"/>
      <c r="S27" s="142"/>
      <c r="T27" s="307"/>
      <c r="U27" s="311"/>
      <c r="V27" s="297"/>
    </row>
    <row r="28" spans="1:22" ht="13.5" customHeight="1">
      <c r="A28" s="50"/>
      <c r="B28" s="183"/>
      <c r="C28" s="184"/>
      <c r="D28" s="185"/>
      <c r="E28" s="198"/>
      <c r="F28" s="198"/>
      <c r="G28" s="198"/>
      <c r="H28" s="198"/>
      <c r="I28" s="211">
        <f t="shared" si="0"/>
      </c>
      <c r="J28" s="211">
        <f t="shared" si="1"/>
      </c>
      <c r="K28" s="211">
        <f t="shared" si="2"/>
      </c>
      <c r="L28" s="187"/>
      <c r="M28" s="186"/>
      <c r="N28" s="186"/>
      <c r="O28" s="244" t="str">
        <f>IF('Test Pile'!$R$10=1,((2*'Test Pile'!$C$19*'Pile Record (page 2)'!$N28)/('Pile Record (page 2)'!$M28/10+1)/2000),IF(OR('Test Pile'!$R$10=2,'Test Pile'!$R$10=3),((2*'Test Pile'!$C$19*'Pile Record (page 2)'!$N28)/('Pile Record (page 2)'!$M28/10+0.1)/2000),IF(OR('Test Pile'!$R$10=4,'Test Pile'!$R$10=5),"n/a"," ")))</f>
        <v> </v>
      </c>
      <c r="P28" s="283"/>
      <c r="Q28" s="142"/>
      <c r="R28" s="142"/>
      <c r="S28" s="142"/>
      <c r="T28" s="307"/>
      <c r="U28" s="311"/>
      <c r="V28" s="297"/>
    </row>
    <row r="29" spans="1:22" ht="13.5" customHeight="1">
      <c r="A29" s="50"/>
      <c r="B29" s="183"/>
      <c r="C29" s="184"/>
      <c r="D29" s="185"/>
      <c r="E29" s="198"/>
      <c r="F29" s="198"/>
      <c r="G29" s="198"/>
      <c r="H29" s="198"/>
      <c r="I29" s="211">
        <f t="shared" si="0"/>
      </c>
      <c r="J29" s="211">
        <f t="shared" si="1"/>
      </c>
      <c r="K29" s="211">
        <f t="shared" si="2"/>
      </c>
      <c r="L29" s="187"/>
      <c r="M29" s="186"/>
      <c r="N29" s="186"/>
      <c r="O29" s="244" t="str">
        <f>IF('Test Pile'!$R$10=1,((2*'Test Pile'!$C$19*'Pile Record (page 2)'!$N29)/('Pile Record (page 2)'!$M29/10+1)/2000),IF(OR('Test Pile'!$R$10=2,'Test Pile'!$R$10=3),((2*'Test Pile'!$C$19*'Pile Record (page 2)'!$N29)/('Pile Record (page 2)'!$M29/10+0.1)/2000),IF(OR('Test Pile'!$R$10=4,'Test Pile'!$R$10=5),"n/a"," ")))</f>
        <v> </v>
      </c>
      <c r="P29" s="283"/>
      <c r="Q29" s="142"/>
      <c r="R29" s="142"/>
      <c r="S29" s="142"/>
      <c r="T29" s="307"/>
      <c r="U29" s="311"/>
      <c r="V29" s="297"/>
    </row>
    <row r="30" spans="1:22" ht="13.5" customHeight="1">
      <c r="A30" s="50"/>
      <c r="B30" s="183"/>
      <c r="C30" s="184"/>
      <c r="D30" s="185"/>
      <c r="E30" s="198"/>
      <c r="F30" s="198"/>
      <c r="G30" s="198"/>
      <c r="H30" s="198"/>
      <c r="I30" s="211">
        <f t="shared" si="0"/>
      </c>
      <c r="J30" s="211">
        <f t="shared" si="1"/>
      </c>
      <c r="K30" s="211">
        <f t="shared" si="2"/>
      </c>
      <c r="L30" s="187"/>
      <c r="M30" s="186"/>
      <c r="N30" s="186"/>
      <c r="O30" s="244" t="str">
        <f>IF('Test Pile'!$R$10=1,((2*'Test Pile'!$C$19*'Pile Record (page 2)'!$N30)/('Pile Record (page 2)'!$M30/10+1)/2000),IF(OR('Test Pile'!$R$10=2,'Test Pile'!$R$10=3),((2*'Test Pile'!$C$19*'Pile Record (page 2)'!$N30)/('Pile Record (page 2)'!$M30/10+0.1)/2000),IF(OR('Test Pile'!$R$10=4,'Test Pile'!$R$10=5),"n/a"," ")))</f>
        <v> </v>
      </c>
      <c r="P30" s="283"/>
      <c r="Q30" s="142"/>
      <c r="R30" s="142"/>
      <c r="S30" s="142"/>
      <c r="T30" s="307"/>
      <c r="U30" s="311"/>
      <c r="V30" s="297"/>
    </row>
    <row r="31" spans="1:22" ht="13.5" customHeight="1">
      <c r="A31" s="50"/>
      <c r="B31" s="183"/>
      <c r="C31" s="184"/>
      <c r="D31" s="185"/>
      <c r="E31" s="198"/>
      <c r="F31" s="198"/>
      <c r="G31" s="198"/>
      <c r="H31" s="198"/>
      <c r="I31" s="211">
        <f t="shared" si="0"/>
      </c>
      <c r="J31" s="211">
        <f t="shared" si="1"/>
      </c>
      <c r="K31" s="211">
        <f t="shared" si="2"/>
      </c>
      <c r="L31" s="187"/>
      <c r="M31" s="186"/>
      <c r="N31" s="186"/>
      <c r="O31" s="244" t="str">
        <f>IF('Test Pile'!$R$10=1,((2*'Test Pile'!$C$19*'Pile Record (page 2)'!$N31)/('Pile Record (page 2)'!$M31/10+1)/2000),IF(OR('Test Pile'!$R$10=2,'Test Pile'!$R$10=3),((2*'Test Pile'!$C$19*'Pile Record (page 2)'!$N31)/('Pile Record (page 2)'!$M31/10+0.1)/2000),IF(OR('Test Pile'!$R$10=4,'Test Pile'!$R$10=5),"n/a"," ")))</f>
        <v> </v>
      </c>
      <c r="P31" s="283"/>
      <c r="Q31" s="142"/>
      <c r="R31" s="142"/>
      <c r="S31" s="142"/>
      <c r="T31" s="307"/>
      <c r="U31" s="311"/>
      <c r="V31" s="297"/>
    </row>
    <row r="32" spans="1:22" ht="13.5" customHeight="1">
      <c r="A32" s="50"/>
      <c r="B32" s="183"/>
      <c r="C32" s="184"/>
      <c r="D32" s="185"/>
      <c r="E32" s="198"/>
      <c r="F32" s="198"/>
      <c r="G32" s="198"/>
      <c r="H32" s="198"/>
      <c r="I32" s="211">
        <f t="shared" si="0"/>
      </c>
      <c r="J32" s="211">
        <f t="shared" si="1"/>
      </c>
      <c r="K32" s="211">
        <f t="shared" si="2"/>
      </c>
      <c r="L32" s="187"/>
      <c r="M32" s="186"/>
      <c r="N32" s="186"/>
      <c r="O32" s="244" t="str">
        <f>IF('Test Pile'!$R$10=1,((2*'Test Pile'!$C$19*'Pile Record (page 2)'!$N32)/('Pile Record (page 2)'!$M32/10+1)/2000),IF(OR('Test Pile'!$R$10=2,'Test Pile'!$R$10=3),((2*'Test Pile'!$C$19*'Pile Record (page 2)'!$N32)/('Pile Record (page 2)'!$M32/10+0.1)/2000),IF(OR('Test Pile'!$R$10=4,'Test Pile'!$R$10=5),"n/a"," ")))</f>
        <v> </v>
      </c>
      <c r="P32" s="283"/>
      <c r="Q32" s="142"/>
      <c r="R32" s="142"/>
      <c r="S32" s="142"/>
      <c r="T32" s="307"/>
      <c r="U32" s="311"/>
      <c r="V32" s="297"/>
    </row>
    <row r="33" spans="1:22" ht="13.5" customHeight="1">
      <c r="A33" s="50"/>
      <c r="B33" s="183"/>
      <c r="C33" s="184"/>
      <c r="D33" s="185"/>
      <c r="E33" s="198"/>
      <c r="F33" s="198"/>
      <c r="G33" s="198"/>
      <c r="H33" s="198"/>
      <c r="I33" s="211">
        <f t="shared" si="0"/>
      </c>
      <c r="J33" s="211">
        <f t="shared" si="1"/>
      </c>
      <c r="K33" s="211">
        <f t="shared" si="2"/>
      </c>
      <c r="L33" s="187"/>
      <c r="M33" s="186"/>
      <c r="N33" s="186"/>
      <c r="O33" s="244" t="str">
        <f>IF('Test Pile'!$R$10=1,((2*'Test Pile'!$C$19*'Pile Record (page 2)'!$N33)/('Pile Record (page 2)'!$M33/10+1)/2000),IF(OR('Test Pile'!$R$10=2,'Test Pile'!$R$10=3),((2*'Test Pile'!$C$19*'Pile Record (page 2)'!$N33)/('Pile Record (page 2)'!$M33/10+0.1)/2000),IF(OR('Test Pile'!$R$10=4,'Test Pile'!$R$10=5),"n/a"," ")))</f>
        <v> </v>
      </c>
      <c r="P33" s="283"/>
      <c r="Q33" s="142"/>
      <c r="R33" s="142"/>
      <c r="S33" s="142"/>
      <c r="T33" s="307"/>
      <c r="U33" s="311"/>
      <c r="V33" s="297"/>
    </row>
    <row r="34" spans="1:22" ht="13.5" customHeight="1">
      <c r="A34" s="50"/>
      <c r="B34" s="183"/>
      <c r="C34" s="184"/>
      <c r="D34" s="185"/>
      <c r="E34" s="198"/>
      <c r="F34" s="198"/>
      <c r="G34" s="198"/>
      <c r="H34" s="198"/>
      <c r="I34" s="211">
        <f t="shared" si="0"/>
      </c>
      <c r="J34" s="211">
        <f t="shared" si="1"/>
      </c>
      <c r="K34" s="211">
        <f t="shared" si="2"/>
      </c>
      <c r="L34" s="187"/>
      <c r="M34" s="186"/>
      <c r="N34" s="186"/>
      <c r="O34" s="244" t="str">
        <f>IF('Test Pile'!$R$10=1,((2*'Test Pile'!$C$19*'Pile Record (page 2)'!$N34)/('Pile Record (page 2)'!$M34/10+1)/2000),IF(OR('Test Pile'!$R$10=2,'Test Pile'!$R$10=3),((2*'Test Pile'!$C$19*'Pile Record (page 2)'!$N34)/('Pile Record (page 2)'!$M34/10+0.1)/2000),IF(OR('Test Pile'!$R$10=4,'Test Pile'!$R$10=5),"n/a"," ")))</f>
        <v> </v>
      </c>
      <c r="P34" s="283"/>
      <c r="Q34" s="142"/>
      <c r="R34" s="142"/>
      <c r="S34" s="142"/>
      <c r="T34" s="307"/>
      <c r="U34" s="311"/>
      <c r="V34" s="297"/>
    </row>
    <row r="35" spans="1:22" ht="13.5" customHeight="1">
      <c r="A35" s="50"/>
      <c r="B35" s="183"/>
      <c r="C35" s="184"/>
      <c r="D35" s="185"/>
      <c r="E35" s="198"/>
      <c r="F35" s="198"/>
      <c r="G35" s="198"/>
      <c r="H35" s="198"/>
      <c r="I35" s="211">
        <f t="shared" si="0"/>
      </c>
      <c r="J35" s="211">
        <f t="shared" si="1"/>
      </c>
      <c r="K35" s="211">
        <f t="shared" si="2"/>
      </c>
      <c r="L35" s="187"/>
      <c r="M35" s="186"/>
      <c r="N35" s="186"/>
      <c r="O35" s="244" t="str">
        <f>IF('Test Pile'!$R$10=1,((2*'Test Pile'!$C$19*'Pile Record (page 2)'!$N35)/('Pile Record (page 2)'!$M35/10+1)/2000),IF(OR('Test Pile'!$R$10=2,'Test Pile'!$R$10=3),((2*'Test Pile'!$C$19*'Pile Record (page 2)'!$N35)/('Pile Record (page 2)'!$M35/10+0.1)/2000),IF(OR('Test Pile'!$R$10=4,'Test Pile'!$R$10=5),"n/a"," ")))</f>
        <v> </v>
      </c>
      <c r="P35" s="283"/>
      <c r="Q35" s="142"/>
      <c r="R35" s="142"/>
      <c r="S35" s="142"/>
      <c r="T35" s="307"/>
      <c r="U35" s="311"/>
      <c r="V35" s="297"/>
    </row>
    <row r="36" spans="1:22" ht="13.5" customHeight="1">
      <c r="A36" s="50"/>
      <c r="B36" s="183"/>
      <c r="C36" s="184"/>
      <c r="D36" s="185"/>
      <c r="E36" s="198"/>
      <c r="F36" s="198"/>
      <c r="G36" s="198"/>
      <c r="H36" s="198"/>
      <c r="I36" s="211">
        <f t="shared" si="0"/>
      </c>
      <c r="J36" s="211">
        <f t="shared" si="1"/>
      </c>
      <c r="K36" s="211">
        <f t="shared" si="2"/>
      </c>
      <c r="L36" s="187"/>
      <c r="M36" s="186"/>
      <c r="N36" s="186"/>
      <c r="O36" s="244" t="str">
        <f>IF('Test Pile'!$R$10=1,((2*'Test Pile'!$C$19*'Pile Record (page 2)'!$N36)/('Pile Record (page 2)'!$M36/10+1)/2000),IF(OR('Test Pile'!$R$10=2,'Test Pile'!$R$10=3),((2*'Test Pile'!$C$19*'Pile Record (page 2)'!$N36)/('Pile Record (page 2)'!$M36/10+0.1)/2000),IF(OR('Test Pile'!$R$10=4,'Test Pile'!$R$10=5),"n/a"," ")))</f>
        <v> </v>
      </c>
      <c r="P36" s="283"/>
      <c r="Q36" s="142"/>
      <c r="R36" s="142"/>
      <c r="S36" s="142"/>
      <c r="T36" s="307"/>
      <c r="U36" s="311"/>
      <c r="V36" s="297"/>
    </row>
    <row r="37" spans="1:22" ht="13.5" customHeight="1">
      <c r="A37" s="50"/>
      <c r="B37" s="183"/>
      <c r="C37" s="184"/>
      <c r="D37" s="185"/>
      <c r="E37" s="198"/>
      <c r="F37" s="198"/>
      <c r="G37" s="198"/>
      <c r="H37" s="198"/>
      <c r="I37" s="211">
        <f t="shared" si="0"/>
      </c>
      <c r="J37" s="211">
        <f t="shared" si="1"/>
      </c>
      <c r="K37" s="211">
        <f t="shared" si="2"/>
      </c>
      <c r="L37" s="187"/>
      <c r="M37" s="186"/>
      <c r="N37" s="186"/>
      <c r="O37" s="244" t="str">
        <f>IF('Test Pile'!$R$10=1,((2*'Test Pile'!$C$19*'Pile Record (page 2)'!$N37)/('Pile Record (page 2)'!$M37/10+1)/2000),IF(OR('Test Pile'!$R$10=2,'Test Pile'!$R$10=3),((2*'Test Pile'!$C$19*'Pile Record (page 2)'!$N37)/('Pile Record (page 2)'!$M37/10+0.1)/2000),IF(OR('Test Pile'!$R$10=4,'Test Pile'!$R$10=5),"n/a"," ")))</f>
        <v> </v>
      </c>
      <c r="P37" s="283"/>
      <c r="Q37" s="142"/>
      <c r="R37" s="142"/>
      <c r="S37" s="142"/>
      <c r="T37" s="307"/>
      <c r="U37" s="311"/>
      <c r="V37" s="297"/>
    </row>
    <row r="38" spans="1:22" ht="13.5" customHeight="1">
      <c r="A38" s="50"/>
      <c r="B38" s="183"/>
      <c r="C38" s="184"/>
      <c r="D38" s="185"/>
      <c r="E38" s="198"/>
      <c r="F38" s="198"/>
      <c r="G38" s="198"/>
      <c r="H38" s="198"/>
      <c r="I38" s="211">
        <f t="shared" si="0"/>
      </c>
      <c r="J38" s="211">
        <f t="shared" si="1"/>
      </c>
      <c r="K38" s="211">
        <f t="shared" si="2"/>
      </c>
      <c r="L38" s="187"/>
      <c r="M38" s="186"/>
      <c r="N38" s="186"/>
      <c r="O38" s="244" t="str">
        <f>IF('Test Pile'!$R$10=1,((2*'Test Pile'!$C$19*'Pile Record (page 2)'!$N38)/('Pile Record (page 2)'!$M38/10+1)/2000),IF(OR('Test Pile'!$R$10=2,'Test Pile'!$R$10=3),((2*'Test Pile'!$C$19*'Pile Record (page 2)'!$N38)/('Pile Record (page 2)'!$M38/10+0.1)/2000),IF(OR('Test Pile'!$R$10=4,'Test Pile'!$R$10=5),"n/a"," ")))</f>
        <v> </v>
      </c>
      <c r="P38" s="283"/>
      <c r="Q38" s="142"/>
      <c r="R38" s="142"/>
      <c r="S38" s="142"/>
      <c r="T38" s="307"/>
      <c r="U38" s="311"/>
      <c r="V38" s="297"/>
    </row>
    <row r="39" spans="1:22" ht="13.5" customHeight="1">
      <c r="A39" s="50"/>
      <c r="B39" s="183"/>
      <c r="C39" s="184"/>
      <c r="D39" s="185"/>
      <c r="E39" s="198"/>
      <c r="F39" s="198"/>
      <c r="G39" s="198"/>
      <c r="H39" s="198"/>
      <c r="I39" s="211">
        <f t="shared" si="0"/>
      </c>
      <c r="J39" s="211">
        <f t="shared" si="1"/>
      </c>
      <c r="K39" s="211">
        <f t="shared" si="2"/>
      </c>
      <c r="L39" s="187"/>
      <c r="M39" s="186"/>
      <c r="N39" s="186"/>
      <c r="O39" s="244" t="str">
        <f>IF('Test Pile'!$R$10=1,((2*'Test Pile'!$C$19*'Pile Record (page 2)'!$N39)/('Pile Record (page 2)'!$M39/10+1)/2000),IF(OR('Test Pile'!$R$10=2,'Test Pile'!$R$10=3),((2*'Test Pile'!$C$19*'Pile Record (page 2)'!$N39)/('Pile Record (page 2)'!$M39/10+0.1)/2000),IF(OR('Test Pile'!$R$10=4,'Test Pile'!$R$10=5),"n/a"," ")))</f>
        <v> </v>
      </c>
      <c r="P39" s="283"/>
      <c r="Q39" s="142"/>
      <c r="R39" s="142"/>
      <c r="S39" s="142"/>
      <c r="T39" s="307"/>
      <c r="U39" s="311"/>
      <c r="V39" s="297"/>
    </row>
    <row r="40" spans="1:22" ht="13.5" customHeight="1">
      <c r="A40" s="50"/>
      <c r="B40" s="183"/>
      <c r="C40" s="184"/>
      <c r="D40" s="185"/>
      <c r="E40" s="198"/>
      <c r="F40" s="198"/>
      <c r="G40" s="198"/>
      <c r="H40" s="198"/>
      <c r="I40" s="211">
        <f t="shared" si="0"/>
      </c>
      <c r="J40" s="211">
        <f t="shared" si="1"/>
      </c>
      <c r="K40" s="211">
        <f t="shared" si="2"/>
      </c>
      <c r="L40" s="187"/>
      <c r="M40" s="186"/>
      <c r="N40" s="186"/>
      <c r="O40" s="244" t="str">
        <f>IF('Test Pile'!$R$10=1,((2*'Test Pile'!$C$19*'Pile Record (page 2)'!$N40)/('Pile Record (page 2)'!$M40/10+1)/2000),IF(OR('Test Pile'!$R$10=2,'Test Pile'!$R$10=3),((2*'Test Pile'!$C$19*'Pile Record (page 2)'!$N40)/('Pile Record (page 2)'!$M40/10+0.1)/2000),IF(OR('Test Pile'!$R$10=4,'Test Pile'!$R$10=5),"n/a"," ")))</f>
        <v> </v>
      </c>
      <c r="P40" s="283"/>
      <c r="Q40" s="142"/>
      <c r="R40" s="142"/>
      <c r="S40" s="142"/>
      <c r="T40" s="307"/>
      <c r="U40" s="311"/>
      <c r="V40" s="297"/>
    </row>
    <row r="41" spans="1:22" ht="13.5" customHeight="1">
      <c r="A41" s="50"/>
      <c r="B41" s="183"/>
      <c r="C41" s="184"/>
      <c r="D41" s="185"/>
      <c r="E41" s="198"/>
      <c r="F41" s="198"/>
      <c r="G41" s="198"/>
      <c r="H41" s="198"/>
      <c r="I41" s="211">
        <f t="shared" si="0"/>
      </c>
      <c r="J41" s="211">
        <f t="shared" si="1"/>
      </c>
      <c r="K41" s="211">
        <f t="shared" si="2"/>
      </c>
      <c r="L41" s="187"/>
      <c r="M41" s="186"/>
      <c r="N41" s="186"/>
      <c r="O41" s="244" t="str">
        <f>IF('Test Pile'!$R$10=1,((2*'Test Pile'!$C$19*'Pile Record (page 2)'!$N41)/('Pile Record (page 2)'!$M41/10+1)/2000),IF(OR('Test Pile'!$R$10=2,'Test Pile'!$R$10=3),((2*'Test Pile'!$C$19*'Pile Record (page 2)'!$N41)/('Pile Record (page 2)'!$M41/10+0.1)/2000),IF(OR('Test Pile'!$R$10=4,'Test Pile'!$R$10=5),"n/a"," ")))</f>
        <v> </v>
      </c>
      <c r="P41" s="283"/>
      <c r="Q41" s="142"/>
      <c r="R41" s="142"/>
      <c r="S41" s="142"/>
      <c r="T41" s="307"/>
      <c r="U41" s="311"/>
      <c r="V41" s="297"/>
    </row>
    <row r="42" spans="1:22" ht="13.5" customHeight="1">
      <c r="A42" s="50"/>
      <c r="B42" s="183"/>
      <c r="C42" s="184"/>
      <c r="D42" s="185"/>
      <c r="E42" s="198"/>
      <c r="F42" s="198"/>
      <c r="G42" s="198"/>
      <c r="H42" s="198"/>
      <c r="I42" s="211">
        <f t="shared" si="0"/>
      </c>
      <c r="J42" s="211">
        <f t="shared" si="1"/>
      </c>
      <c r="K42" s="211">
        <f t="shared" si="2"/>
      </c>
      <c r="L42" s="187"/>
      <c r="M42" s="186"/>
      <c r="N42" s="186"/>
      <c r="O42" s="244" t="str">
        <f>IF('Test Pile'!$R$10=1,((2*'Test Pile'!$C$19*'Pile Record (page 2)'!$N42)/('Pile Record (page 2)'!$M42/10+1)/2000),IF(OR('Test Pile'!$R$10=2,'Test Pile'!$R$10=3),((2*'Test Pile'!$C$19*'Pile Record (page 2)'!$N42)/('Pile Record (page 2)'!$M42/10+0.1)/2000),IF(OR('Test Pile'!$R$10=4,'Test Pile'!$R$10=5),"n/a"," ")))</f>
        <v> </v>
      </c>
      <c r="P42" s="283"/>
      <c r="Q42" s="142"/>
      <c r="R42" s="142"/>
      <c r="S42" s="142"/>
      <c r="T42" s="307"/>
      <c r="U42" s="311"/>
      <c r="V42" s="297"/>
    </row>
    <row r="43" spans="1:22" ht="13.5" customHeight="1">
      <c r="A43" s="50"/>
      <c r="B43" s="183"/>
      <c r="C43" s="184"/>
      <c r="D43" s="185"/>
      <c r="E43" s="198"/>
      <c r="F43" s="198"/>
      <c r="G43" s="198"/>
      <c r="H43" s="198"/>
      <c r="I43" s="211">
        <f t="shared" si="0"/>
      </c>
      <c r="J43" s="211">
        <f t="shared" si="1"/>
      </c>
      <c r="K43" s="211">
        <f t="shared" si="2"/>
      </c>
      <c r="L43" s="187"/>
      <c r="M43" s="186"/>
      <c r="N43" s="186"/>
      <c r="O43" s="244" t="str">
        <f>IF('Test Pile'!$R$10=1,((2*'Test Pile'!$C$19*'Pile Record (page 2)'!$N43)/('Pile Record (page 2)'!$M43/10+1)/2000),IF(OR('Test Pile'!$R$10=2,'Test Pile'!$R$10=3),((2*'Test Pile'!$C$19*'Pile Record (page 2)'!$N43)/('Pile Record (page 2)'!$M43/10+0.1)/2000),IF(OR('Test Pile'!$R$10=4,'Test Pile'!$R$10=5),"n/a"," ")))</f>
        <v> </v>
      </c>
      <c r="P43" s="283"/>
      <c r="Q43" s="142"/>
      <c r="R43" s="142"/>
      <c r="S43" s="142"/>
      <c r="T43" s="307"/>
      <c r="U43" s="311"/>
      <c r="V43" s="297"/>
    </row>
    <row r="44" spans="1:22" ht="13.5" customHeight="1">
      <c r="A44" s="50"/>
      <c r="B44" s="183"/>
      <c r="C44" s="184"/>
      <c r="D44" s="185"/>
      <c r="E44" s="198"/>
      <c r="F44" s="198"/>
      <c r="G44" s="198"/>
      <c r="H44" s="198"/>
      <c r="I44" s="211">
        <f t="shared" si="0"/>
      </c>
      <c r="J44" s="211">
        <f t="shared" si="1"/>
      </c>
      <c r="K44" s="211">
        <f t="shared" si="2"/>
      </c>
      <c r="L44" s="187"/>
      <c r="M44" s="186"/>
      <c r="N44" s="186"/>
      <c r="O44" s="244" t="str">
        <f>IF('Test Pile'!$R$10=1,((2*'Test Pile'!$C$19*'Pile Record (page 2)'!$N44)/('Pile Record (page 2)'!$M44/10+1)/2000),IF(OR('Test Pile'!$R$10=2,'Test Pile'!$R$10=3),((2*'Test Pile'!$C$19*'Pile Record (page 2)'!$N44)/('Pile Record (page 2)'!$M44/10+0.1)/2000),IF(OR('Test Pile'!$R$10=4,'Test Pile'!$R$10=5),"n/a"," ")))</f>
        <v> </v>
      </c>
      <c r="P44" s="283"/>
      <c r="Q44" s="142"/>
      <c r="R44" s="155"/>
      <c r="S44" s="142"/>
      <c r="T44" s="307"/>
      <c r="U44" s="311"/>
      <c r="V44" s="297"/>
    </row>
    <row r="45" spans="1:22" ht="13.5">
      <c r="A45" s="51"/>
      <c r="B45" s="188"/>
      <c r="C45" s="189"/>
      <c r="D45" s="190" t="s">
        <v>105</v>
      </c>
      <c r="E45" s="276">
        <f>IF(SUM(E17:E44)=0,0,SUM(E17:E44))</f>
        <v>0</v>
      </c>
      <c r="F45" s="191">
        <f>IF(SUM(F17:F44)=0,0,SUM(F17:F44))</f>
        <v>0</v>
      </c>
      <c r="G45" s="261" t="s">
        <v>106</v>
      </c>
      <c r="H45" s="191">
        <f>IF(SUM(H17:H44)=0,0,SUM(H17:H44))</f>
        <v>0</v>
      </c>
      <c r="I45" s="192">
        <f>IF('Test Pile'!C34&lt;&gt;0,'Test Pile'!C34,"")</f>
      </c>
      <c r="J45" s="192">
        <f>IF(SUM(J17:J44)=0,0,SUM(J17:J44))</f>
        <v>0</v>
      </c>
      <c r="K45" s="192">
        <f>IF(SUM(K17:K44)=0,0,SUM(K17:K44))</f>
        <v>0</v>
      </c>
      <c r="L45" s="260" t="s">
        <v>106</v>
      </c>
      <c r="M45" s="260" t="s">
        <v>106</v>
      </c>
      <c r="N45" s="260" t="s">
        <v>106</v>
      </c>
      <c r="O45" s="321" t="s">
        <v>106</v>
      </c>
      <c r="P45" s="283"/>
      <c r="Q45" s="142"/>
      <c r="R45" s="316"/>
      <c r="S45" s="142"/>
      <c r="T45" s="307"/>
      <c r="U45" s="311"/>
      <c r="V45" s="297"/>
    </row>
    <row r="46" spans="1:22" ht="13.5">
      <c r="A46" s="51"/>
      <c r="B46" s="193"/>
      <c r="C46" s="189"/>
      <c r="D46" s="194"/>
      <c r="E46" s="195"/>
      <c r="F46" s="195"/>
      <c r="G46" s="195"/>
      <c r="H46" s="195"/>
      <c r="I46" s="195"/>
      <c r="J46" s="196"/>
      <c r="K46" s="195"/>
      <c r="L46" s="197"/>
      <c r="M46" s="197"/>
      <c r="N46" s="197"/>
      <c r="O46" s="195"/>
      <c r="P46" s="283"/>
      <c r="Q46" s="154"/>
      <c r="R46" s="154"/>
      <c r="S46" s="154"/>
      <c r="T46" s="307"/>
      <c r="U46" s="311"/>
      <c r="V46" s="302"/>
    </row>
    <row r="47" spans="1:22" ht="6.75" customHeight="1" thickBot="1">
      <c r="A47" s="134"/>
      <c r="B47" s="135"/>
      <c r="C47" s="135"/>
      <c r="D47" s="136"/>
      <c r="E47" s="136"/>
      <c r="F47" s="136"/>
      <c r="G47" s="136"/>
      <c r="H47" s="136"/>
      <c r="I47" s="137"/>
      <c r="J47" s="138"/>
      <c r="K47" s="137"/>
      <c r="L47" s="137"/>
      <c r="M47" s="136"/>
      <c r="N47" s="137"/>
      <c r="O47" s="137"/>
      <c r="P47" s="288"/>
      <c r="Q47" s="13"/>
      <c r="R47" s="13"/>
      <c r="S47" s="13"/>
      <c r="T47" s="311"/>
      <c r="U47" s="311"/>
      <c r="V47" s="296"/>
    </row>
    <row r="48" spans="1:22" ht="15.75" customHeight="1" thickTop="1">
      <c r="A48" s="13"/>
      <c r="B48" s="9"/>
      <c r="C48" s="9"/>
      <c r="D48" s="139"/>
      <c r="E48" s="139"/>
      <c r="F48" s="139"/>
      <c r="G48" s="139"/>
      <c r="H48" s="139"/>
      <c r="I48" s="139"/>
      <c r="J48" s="139"/>
      <c r="K48" s="140"/>
      <c r="L48" s="139"/>
      <c r="M48" s="139"/>
      <c r="N48" s="139"/>
      <c r="O48" s="139"/>
      <c r="P48" s="312"/>
      <c r="Q48" s="13"/>
      <c r="R48" s="13"/>
      <c r="S48" s="13"/>
      <c r="T48" s="13"/>
      <c r="U48" s="313"/>
      <c r="V48" s="296"/>
    </row>
    <row r="49" spans="1:22" ht="15.75">
      <c r="A49" s="296"/>
      <c r="B49" s="303"/>
      <c r="C49" s="303"/>
      <c r="D49" s="303"/>
      <c r="E49" s="303"/>
      <c r="F49" s="303"/>
      <c r="G49" s="303"/>
      <c r="H49" s="303"/>
      <c r="I49" s="303"/>
      <c r="J49" s="303"/>
      <c r="K49" s="305"/>
      <c r="L49" s="303"/>
      <c r="M49" s="303"/>
      <c r="N49" s="303"/>
      <c r="O49" s="303"/>
      <c r="P49" s="296"/>
      <c r="Q49" s="296"/>
      <c r="R49" s="296"/>
      <c r="S49" s="296"/>
      <c r="T49" s="296"/>
      <c r="U49" s="296"/>
      <c r="V49" s="296"/>
    </row>
    <row r="50" spans="1:22" ht="17.25" customHeight="1">
      <c r="A50" s="296"/>
      <c r="B50" s="303"/>
      <c r="C50" s="304"/>
      <c r="D50" s="304"/>
      <c r="E50" s="303"/>
      <c r="F50" s="303"/>
      <c r="G50" s="303"/>
      <c r="H50" s="303"/>
      <c r="I50" s="303"/>
      <c r="J50" s="303"/>
      <c r="K50" s="305"/>
      <c r="L50" s="303"/>
      <c r="M50" s="303"/>
      <c r="N50" s="303"/>
      <c r="O50" s="303"/>
      <c r="P50" s="296"/>
      <c r="Q50" s="296"/>
      <c r="R50" s="296"/>
      <c r="S50" s="296"/>
      <c r="T50" s="296"/>
      <c r="U50" s="296"/>
      <c r="V50" s="296"/>
    </row>
    <row r="51" spans="1:22" ht="15" customHeight="1">
      <c r="A51" s="296"/>
      <c r="B51" s="303"/>
      <c r="C51" s="304"/>
      <c r="D51" s="304"/>
      <c r="E51" s="303"/>
      <c r="F51" s="303"/>
      <c r="G51" s="303"/>
      <c r="H51" s="303"/>
      <c r="I51" s="303"/>
      <c r="J51" s="303"/>
      <c r="K51" s="305"/>
      <c r="L51" s="303"/>
      <c r="M51" s="303"/>
      <c r="N51" s="303"/>
      <c r="O51" s="303"/>
      <c r="P51" s="296"/>
      <c r="Q51" s="296"/>
      <c r="R51" s="296"/>
      <c r="S51" s="296"/>
      <c r="T51" s="296"/>
      <c r="U51" s="296"/>
      <c r="V51" s="296"/>
    </row>
    <row r="52" spans="1:22" ht="15.75">
      <c r="A52" s="296"/>
      <c r="B52" s="303"/>
      <c r="C52" s="303"/>
      <c r="D52" s="303"/>
      <c r="E52" s="303"/>
      <c r="F52" s="303"/>
      <c r="G52" s="303"/>
      <c r="H52" s="303"/>
      <c r="I52" s="303"/>
      <c r="J52" s="303"/>
      <c r="K52" s="305"/>
      <c r="L52" s="303"/>
      <c r="M52" s="303"/>
      <c r="N52" s="303"/>
      <c r="O52" s="303"/>
      <c r="P52" s="296"/>
      <c r="Q52" s="296"/>
      <c r="R52" s="296"/>
      <c r="S52" s="296"/>
      <c r="T52" s="296"/>
      <c r="U52" s="296"/>
      <c r="V52" s="296"/>
    </row>
    <row r="53" spans="1:22" ht="15.75">
      <c r="A53" s="296"/>
      <c r="B53" s="303"/>
      <c r="C53" s="303"/>
      <c r="D53" s="303"/>
      <c r="E53" s="303"/>
      <c r="F53" s="303"/>
      <c r="G53" s="303"/>
      <c r="H53" s="303"/>
      <c r="I53" s="303"/>
      <c r="J53" s="303"/>
      <c r="K53" s="305"/>
      <c r="L53" s="303"/>
      <c r="M53" s="303"/>
      <c r="N53" s="303"/>
      <c r="O53" s="303"/>
      <c r="P53" s="296"/>
      <c r="Q53" s="296"/>
      <c r="R53" s="296"/>
      <c r="S53" s="296"/>
      <c r="T53" s="296"/>
      <c r="U53" s="296"/>
      <c r="V53" s="296"/>
    </row>
    <row r="54" spans="1:22" ht="15.75">
      <c r="A54" s="296"/>
      <c r="B54" s="303"/>
      <c r="C54" s="303"/>
      <c r="D54" s="303"/>
      <c r="E54" s="303"/>
      <c r="F54" s="303"/>
      <c r="G54" s="303"/>
      <c r="H54" s="303"/>
      <c r="I54" s="303"/>
      <c r="J54" s="303"/>
      <c r="K54" s="305"/>
      <c r="L54" s="303"/>
      <c r="M54" s="303"/>
      <c r="N54" s="303"/>
      <c r="O54" s="303"/>
      <c r="P54" s="296"/>
      <c r="Q54" s="296"/>
      <c r="R54" s="296"/>
      <c r="S54" s="296"/>
      <c r="T54" s="296"/>
      <c r="U54" s="296"/>
      <c r="V54" s="296"/>
    </row>
    <row r="55" spans="1:22" ht="15.75">
      <c r="A55" s="296"/>
      <c r="B55" s="303"/>
      <c r="C55" s="303"/>
      <c r="D55" s="303"/>
      <c r="E55" s="303"/>
      <c r="F55" s="303"/>
      <c r="G55" s="303"/>
      <c r="H55" s="303"/>
      <c r="I55" s="303"/>
      <c r="J55" s="303"/>
      <c r="K55" s="305"/>
      <c r="L55" s="303"/>
      <c r="M55" s="303"/>
      <c r="N55" s="303"/>
      <c r="O55" s="303"/>
      <c r="P55" s="296"/>
      <c r="Q55" s="296"/>
      <c r="R55" s="296"/>
      <c r="S55" s="296"/>
      <c r="T55" s="296"/>
      <c r="U55" s="296"/>
      <c r="V55" s="296"/>
    </row>
    <row r="56" spans="1:22" ht="15.75">
      <c r="A56" s="296"/>
      <c r="B56" s="303"/>
      <c r="C56" s="303"/>
      <c r="D56" s="303"/>
      <c r="E56" s="303"/>
      <c r="F56" s="303"/>
      <c r="G56" s="303"/>
      <c r="H56" s="303"/>
      <c r="I56" s="303"/>
      <c r="J56" s="303"/>
      <c r="K56" s="305"/>
      <c r="L56" s="303"/>
      <c r="M56" s="303"/>
      <c r="N56" s="303"/>
      <c r="O56" s="303"/>
      <c r="P56" s="296"/>
      <c r="Q56" s="296"/>
      <c r="R56" s="296"/>
      <c r="S56" s="296"/>
      <c r="T56" s="296"/>
      <c r="U56" s="296"/>
      <c r="V56" s="296"/>
    </row>
  </sheetData>
  <sheetProtection password="CC24" sheet="1" objects="1" scenarios="1"/>
  <mergeCells count="1">
    <mergeCell ref="N7:O7"/>
  </mergeCells>
  <printOptions verticalCentered="1"/>
  <pageMargins left="0" right="0" top="0" bottom="0" header="0" footer="0.32"/>
  <pageSetup blackAndWhite="1" fitToHeight="2" fitToWidth="1" horizontalDpi="300" verticalDpi="300" orientation="landscape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Central Office</Manager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 of Test Pile/Record of Pile Furnished and Driven</dc:title>
  <dc:subject>Construction Forms (TC 63-22 &amp; TC 63-8A)</dc:subject>
  <dc:creator>KYTC Division of Construction</dc:creator>
  <cp:keywords/>
  <dc:description>For questions or comments, call 564-4780.</dc:description>
  <cp:lastModifiedBy>KYTC</cp:lastModifiedBy>
  <cp:lastPrinted>2001-11-28T15:47:12Z</cp:lastPrinted>
  <dcterms:created xsi:type="dcterms:W3CDTF">1997-07-07T12:17:22Z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Littleton, Jeremiah (KYTC)</vt:lpwstr>
  </property>
  <property fmtid="{D5CDD505-2E9C-101B-9397-08002B2CF9AE}" pid="3" name="display_urn:schemas-microsoft-com:office:office#Author">
    <vt:lpwstr>Littleton, Jeremiah (KYTC)</vt:lpwstr>
  </property>
</Properties>
</file>